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/>
  <mc:AlternateContent xmlns:mc="http://schemas.openxmlformats.org/markup-compatibility/2006">
    <mc:Choice Requires="x15">
      <x15ac:absPath xmlns:x15ac="http://schemas.microsoft.com/office/spreadsheetml/2010/11/ac" url="H:\Zeiterfassung\2025\"/>
    </mc:Choice>
  </mc:AlternateContent>
  <xr:revisionPtr revIDLastSave="0" documentId="13_ncr:1_{404048D3-3E58-475A-BE08-F719D2B87470}" xr6:coauthVersionLast="47" xr6:coauthVersionMax="47" xr10:uidLastSave="{00000000-0000-0000-0000-000000000000}"/>
  <bookViews>
    <workbookView xWindow="-120" yWindow="-120" windowWidth="29040" windowHeight="15720" tabRatio="823" xr2:uid="{00000000-000D-0000-FFFF-FFFF00000000}"/>
  </bookViews>
  <sheets>
    <sheet name="Persönliche_Daten" sheetId="14" r:id="rId1"/>
    <sheet name="Feiertage" sheetId="16" state="hidden" r:id="rId2"/>
    <sheet name="Jahresübersicht" sheetId="15" r:id="rId3"/>
    <sheet name="Januar" sheetId="1" r:id="rId4"/>
    <sheet name="Februar" sheetId="2" r:id="rId5"/>
    <sheet name="März" sheetId="3" r:id="rId6"/>
    <sheet name="April" sheetId="4" r:id="rId7"/>
    <sheet name="Mai" sheetId="13" r:id="rId8"/>
    <sheet name="Juni" sheetId="12" r:id="rId9"/>
    <sheet name="Juli" sheetId="11" r:id="rId10"/>
    <sheet name="August" sheetId="10" r:id="rId11"/>
    <sheet name="September" sheetId="9" r:id="rId12"/>
    <sheet name="Oktober" sheetId="8" r:id="rId13"/>
    <sheet name="November" sheetId="7" r:id="rId14"/>
    <sheet name="Dezember" sheetId="6" r:id="rId15"/>
  </sheets>
  <definedNames>
    <definedName name="_xlnm.Print_Area" localSheetId="6">April!$B$1:$X$53</definedName>
    <definedName name="_xlnm.Print_Area" localSheetId="10">August!$B$1:$X$53</definedName>
    <definedName name="_xlnm.Print_Area" localSheetId="14">Dezember!$B$1:$X$53</definedName>
    <definedName name="_xlnm.Print_Area" localSheetId="4">Februar!$B$1:$X$53</definedName>
    <definedName name="_xlnm.Print_Area" localSheetId="3">Januar!$B$1:$X$53</definedName>
    <definedName name="_xlnm.Print_Area" localSheetId="9">Juli!$B$1:$X$53</definedName>
    <definedName name="_xlnm.Print_Area" localSheetId="8">Juni!$B$1:$X$53</definedName>
    <definedName name="_xlnm.Print_Area" localSheetId="7">Mai!$B$1:$X$53</definedName>
    <definedName name="_xlnm.Print_Area" localSheetId="5">März!$B$1:$X$53</definedName>
    <definedName name="_xlnm.Print_Area" localSheetId="13">November!$B$1:$X$53</definedName>
    <definedName name="_xlnm.Print_Area" localSheetId="12">Oktober!$B$1:$X$53</definedName>
    <definedName name="_xlnm.Print_Area" localSheetId="0">Persönliche_Daten!$A$1:$O$23</definedName>
    <definedName name="_xlnm.Print_Area" localSheetId="11">September!$B$1:$X$53</definedName>
    <definedName name="Z_22DB5202_71BE_11D3_B97D_005004335D92_.wvu.Cols" localSheetId="6" hidden="1">April!$A:$A,April!$AF:$AM</definedName>
    <definedName name="Z_22DB5202_71BE_11D3_B97D_005004335D92_.wvu.Cols" localSheetId="4" hidden="1">Februar!$A:$A,Februar!$AF:$AM</definedName>
    <definedName name="Z_22DB5202_71BE_11D3_B97D_005004335D92_.wvu.Cols" localSheetId="3" hidden="1">Januar!$A:$A,Januar!$AF:$AM</definedName>
    <definedName name="Z_22DB5202_71BE_11D3_B97D_005004335D92_.wvu.Cols" localSheetId="5" hidden="1">März!$A:$A,März!$AF:$AM</definedName>
    <definedName name="Z_22DB5202_71BE_11D3_B97D_005004335D92_.wvu.PrintArea" localSheetId="6" hidden="1">April!$B$1:$X$53</definedName>
    <definedName name="Z_22DB5202_71BE_11D3_B97D_005004335D92_.wvu.PrintArea" localSheetId="4" hidden="1">Februar!$B$1:$X$53</definedName>
    <definedName name="Z_22DB5202_71BE_11D3_B97D_005004335D92_.wvu.PrintArea" localSheetId="3" hidden="1">Januar!$B$1:$X$53</definedName>
    <definedName name="Z_22DB5202_71BE_11D3_B97D_005004335D92_.wvu.PrintArea" localSheetId="5" hidden="1">März!$B$1:$X$53</definedName>
  </definedNames>
  <calcPr calcId="191029"/>
  <customWorkbookViews>
    <customWorkbookView name=". - Persönliche Ansicht" guid="{22DB5202-71BE-11D3-B97D-005004335D92}" mergeInterval="0" personalView="1" maximized="1" windowWidth="796" windowHeight="46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" i="2" l="1"/>
  <c r="W7" i="3"/>
  <c r="W7" i="4"/>
  <c r="W7" i="13"/>
  <c r="W7" i="12"/>
  <c r="W7" i="11"/>
  <c r="W7" i="10"/>
  <c r="W7" i="9"/>
  <c r="W7" i="8"/>
  <c r="W7" i="7"/>
  <c r="W7" i="6"/>
  <c r="W7" i="1"/>
  <c r="X7" i="2"/>
  <c r="X7" i="3"/>
  <c r="X7" i="4"/>
  <c r="X7" i="13"/>
  <c r="X7" i="12"/>
  <c r="X7" i="11"/>
  <c r="X7" i="10"/>
  <c r="X7" i="9"/>
  <c r="X7" i="8"/>
  <c r="X7" i="7"/>
  <c r="X7" i="6"/>
  <c r="X7" i="1"/>
  <c r="V7" i="2"/>
  <c r="V7" i="3"/>
  <c r="V7" i="4"/>
  <c r="V7" i="13"/>
  <c r="V7" i="12"/>
  <c r="V7" i="11"/>
  <c r="V7" i="10"/>
  <c r="V7" i="9"/>
  <c r="V7" i="8"/>
  <c r="V7" i="7"/>
  <c r="V7" i="6"/>
  <c r="V7" i="1"/>
  <c r="U7" i="2"/>
  <c r="U7" i="3"/>
  <c r="U7" i="4"/>
  <c r="U7" i="13"/>
  <c r="U7" i="12"/>
  <c r="U7" i="11"/>
  <c r="U7" i="10"/>
  <c r="U7" i="9"/>
  <c r="U7" i="8"/>
  <c r="U7" i="7"/>
  <c r="U7" i="6"/>
  <c r="U7" i="1"/>
  <c r="T7" i="2"/>
  <c r="T7" i="3"/>
  <c r="T7" i="4"/>
  <c r="T7" i="13"/>
  <c r="T7" i="12"/>
  <c r="T7" i="11"/>
  <c r="T7" i="10"/>
  <c r="T7" i="9"/>
  <c r="T7" i="8"/>
  <c r="T7" i="7"/>
  <c r="T7" i="6"/>
  <c r="T7" i="1"/>
  <c r="S7" i="2"/>
  <c r="S7" i="3"/>
  <c r="S7" i="4"/>
  <c r="S7" i="13"/>
  <c r="S7" i="12"/>
  <c r="S7" i="11"/>
  <c r="S7" i="10"/>
  <c r="S7" i="9"/>
  <c r="S7" i="8"/>
  <c r="S7" i="7"/>
  <c r="S7" i="6"/>
  <c r="S7" i="1"/>
  <c r="R7" i="2"/>
  <c r="R7" i="3"/>
  <c r="R7" i="4"/>
  <c r="R7" i="13"/>
  <c r="R7" i="12"/>
  <c r="R7" i="11"/>
  <c r="R7" i="10"/>
  <c r="R7" i="9"/>
  <c r="R7" i="8"/>
  <c r="R7" i="7"/>
  <c r="R7" i="6"/>
  <c r="R7" i="1"/>
  <c r="A28" i="16" l="1"/>
  <c r="A32" i="16"/>
  <c r="A31" i="16"/>
  <c r="A30" i="16"/>
  <c r="A29" i="16"/>
  <c r="A27" i="16"/>
  <c r="A26" i="16"/>
  <c r="A25" i="16"/>
  <c r="A24" i="16"/>
  <c r="A23" i="16"/>
  <c r="A22" i="16"/>
  <c r="A21" i="16"/>
  <c r="A20" i="16"/>
  <c r="A19" i="16"/>
  <c r="A14" i="16"/>
  <c r="A13" i="16"/>
  <c r="A5" i="16"/>
  <c r="A4" i="16"/>
  <c r="A2" i="16"/>
  <c r="A11" i="16" s="1"/>
  <c r="H5" i="6"/>
  <c r="H6" i="6"/>
  <c r="H7" i="6"/>
  <c r="H8" i="6"/>
  <c r="AB13" i="6"/>
  <c r="AQ13" i="6"/>
  <c r="AS13" i="6" s="1"/>
  <c r="AU13" i="6" s="1"/>
  <c r="AB14" i="6"/>
  <c r="AQ14" i="6"/>
  <c r="AS14" i="6"/>
  <c r="AU14" i="6" s="1"/>
  <c r="AB15" i="6"/>
  <c r="AQ15" i="6"/>
  <c r="AS15" i="6" s="1"/>
  <c r="AU15" i="6" s="1"/>
  <c r="AB16" i="6"/>
  <c r="AQ16" i="6"/>
  <c r="AS16" i="6" s="1"/>
  <c r="AU16" i="6" s="1"/>
  <c r="AB17" i="6"/>
  <c r="AQ17" i="6"/>
  <c r="AS17" i="6" s="1"/>
  <c r="AB18" i="6"/>
  <c r="AQ18" i="6"/>
  <c r="AS18" i="6"/>
  <c r="AU18" i="6" s="1"/>
  <c r="AB19" i="6"/>
  <c r="AQ19" i="6"/>
  <c r="AS19" i="6" s="1"/>
  <c r="AU19" i="6" s="1"/>
  <c r="AB20" i="6"/>
  <c r="AQ20" i="6"/>
  <c r="AS20" i="6"/>
  <c r="AB21" i="6"/>
  <c r="AQ21" i="6"/>
  <c r="AS21" i="6" s="1"/>
  <c r="AB22" i="6"/>
  <c r="AQ22" i="6"/>
  <c r="AS22" i="6"/>
  <c r="AU22" i="6" s="1"/>
  <c r="AB23" i="6"/>
  <c r="AQ23" i="6"/>
  <c r="AS23" i="6" s="1"/>
  <c r="AB24" i="6"/>
  <c r="AQ24" i="6"/>
  <c r="AS24" i="6"/>
  <c r="AB25" i="6"/>
  <c r="AQ25" i="6"/>
  <c r="AS25" i="6"/>
  <c r="AB26" i="6"/>
  <c r="AQ26" i="6"/>
  <c r="AS26" i="6"/>
  <c r="AB27" i="6"/>
  <c r="AQ27" i="6"/>
  <c r="AS27" i="6" s="1"/>
  <c r="AU27" i="6" s="1"/>
  <c r="AB28" i="6"/>
  <c r="AQ28" i="6"/>
  <c r="AS28" i="6"/>
  <c r="AU28" i="6" s="1"/>
  <c r="AB29" i="6"/>
  <c r="AQ29" i="6"/>
  <c r="AS29" i="6"/>
  <c r="AB30" i="6"/>
  <c r="AQ30" i="6"/>
  <c r="AS30" i="6"/>
  <c r="AB31" i="6"/>
  <c r="AQ31" i="6"/>
  <c r="AS31" i="6" s="1"/>
  <c r="AU31" i="6" s="1"/>
  <c r="AB32" i="6"/>
  <c r="AQ32" i="6"/>
  <c r="AS32" i="6"/>
  <c r="AU32" i="6" s="1"/>
  <c r="AB33" i="6"/>
  <c r="AQ33" i="6"/>
  <c r="AS33" i="6"/>
  <c r="AU33" i="6" s="1"/>
  <c r="AB34" i="6"/>
  <c r="AQ34" i="6"/>
  <c r="AS34" i="6" s="1"/>
  <c r="AU34" i="6" s="1"/>
  <c r="AB35" i="6"/>
  <c r="AQ35" i="6"/>
  <c r="AS35" i="6" s="1"/>
  <c r="AU35" i="6" s="1"/>
  <c r="AB36" i="6"/>
  <c r="AQ36" i="6"/>
  <c r="AS36" i="6" s="1"/>
  <c r="AU36" i="6" s="1"/>
  <c r="AB37" i="6"/>
  <c r="AQ37" i="6"/>
  <c r="AS37" i="6" s="1"/>
  <c r="AB38" i="6"/>
  <c r="AQ38" i="6"/>
  <c r="AS38" i="6"/>
  <c r="AU38" i="6" s="1"/>
  <c r="AB39" i="6"/>
  <c r="AQ39" i="6"/>
  <c r="AS39" i="6"/>
  <c r="AU39" i="6" s="1"/>
  <c r="AB40" i="6"/>
  <c r="AQ40" i="6"/>
  <c r="AS40" i="6" s="1"/>
  <c r="AU40" i="6" s="1"/>
  <c r="AB41" i="6"/>
  <c r="AQ41" i="6"/>
  <c r="AS41" i="6" s="1"/>
  <c r="AU41" i="6" s="1"/>
  <c r="AB42" i="6"/>
  <c r="AQ42" i="6"/>
  <c r="AS42" i="6"/>
  <c r="AB43" i="6"/>
  <c r="AQ43" i="6"/>
  <c r="AS43" i="6" s="1"/>
  <c r="AU43" i="6" s="1"/>
  <c r="J44" i="6"/>
  <c r="K44" i="6"/>
  <c r="M44" i="6"/>
  <c r="AK46" i="6"/>
  <c r="H5" i="7"/>
  <c r="H6" i="7"/>
  <c r="H7" i="7"/>
  <c r="H8" i="7"/>
  <c r="AB13" i="7"/>
  <c r="AQ13" i="7"/>
  <c r="AS13" i="7"/>
  <c r="AB14" i="7"/>
  <c r="AQ14" i="7"/>
  <c r="AS14" i="7"/>
  <c r="AB15" i="7"/>
  <c r="AQ15" i="7"/>
  <c r="AS15" i="7"/>
  <c r="AU15" i="7"/>
  <c r="AB16" i="7"/>
  <c r="AQ16" i="7"/>
  <c r="AS16" i="7"/>
  <c r="AU16" i="7" s="1"/>
  <c r="AB17" i="7"/>
  <c r="AQ17" i="7"/>
  <c r="AS17" i="7" s="1"/>
  <c r="AB18" i="7"/>
  <c r="AQ18" i="7"/>
  <c r="AS18" i="7" s="1"/>
  <c r="AU18" i="7" s="1"/>
  <c r="AB19" i="7"/>
  <c r="AQ19" i="7"/>
  <c r="AS19" i="7" s="1"/>
  <c r="AU19" i="7" s="1"/>
  <c r="AB20" i="7"/>
  <c r="AQ20" i="7"/>
  <c r="AS20" i="7"/>
  <c r="AU20" i="7" s="1"/>
  <c r="AB21" i="7"/>
  <c r="AQ21" i="7"/>
  <c r="AS21" i="7"/>
  <c r="AU21" i="7" s="1"/>
  <c r="AB22" i="7"/>
  <c r="AQ22" i="7"/>
  <c r="AS22" i="7" s="1"/>
  <c r="AU22" i="7" s="1"/>
  <c r="AB23" i="7"/>
  <c r="AQ23" i="7"/>
  <c r="AS23" i="7" s="1"/>
  <c r="AB24" i="7"/>
  <c r="AQ24" i="7"/>
  <c r="AS24" i="7"/>
  <c r="AB25" i="7"/>
  <c r="AQ25" i="7"/>
  <c r="AS25" i="7"/>
  <c r="AU25" i="7"/>
  <c r="AB26" i="7"/>
  <c r="AQ26" i="7"/>
  <c r="AS26" i="7"/>
  <c r="AU26" i="7"/>
  <c r="AB27" i="7"/>
  <c r="AQ27" i="7"/>
  <c r="AS27" i="7"/>
  <c r="AU27" i="7" s="1"/>
  <c r="AB28" i="7"/>
  <c r="AQ28" i="7"/>
  <c r="AS28" i="7"/>
  <c r="AB29" i="7"/>
  <c r="AQ29" i="7"/>
  <c r="AS29" i="7" s="1"/>
  <c r="AU29" i="7" s="1"/>
  <c r="AB30" i="7"/>
  <c r="AQ30" i="7"/>
  <c r="AS30" i="7" s="1"/>
  <c r="AU30" i="7" s="1"/>
  <c r="AB31" i="7"/>
  <c r="AQ31" i="7"/>
  <c r="AS31" i="7" s="1"/>
  <c r="AU31" i="7" s="1"/>
  <c r="AB32" i="7"/>
  <c r="AQ32" i="7"/>
  <c r="AS32" i="7"/>
  <c r="AU32" i="7" s="1"/>
  <c r="AB33" i="7"/>
  <c r="AQ33" i="7"/>
  <c r="AS33" i="7"/>
  <c r="AU33" i="7"/>
  <c r="AB34" i="7"/>
  <c r="AQ34" i="7"/>
  <c r="AS34" i="7"/>
  <c r="AU34" i="7" s="1"/>
  <c r="AB35" i="7"/>
  <c r="AQ35" i="7"/>
  <c r="AS35" i="7" s="1"/>
  <c r="AU35" i="7" s="1"/>
  <c r="AB36" i="7"/>
  <c r="AQ36" i="7"/>
  <c r="AS36" i="7"/>
  <c r="AU36" i="7" s="1"/>
  <c r="AB37" i="7"/>
  <c r="AQ37" i="7"/>
  <c r="AS37" i="7" s="1"/>
  <c r="AU37" i="7" s="1"/>
  <c r="AB38" i="7"/>
  <c r="AQ38" i="7"/>
  <c r="AS38" i="7" s="1"/>
  <c r="AU38" i="7" s="1"/>
  <c r="AB39" i="7"/>
  <c r="AQ39" i="7"/>
  <c r="AS39" i="7" s="1"/>
  <c r="AU39" i="7" s="1"/>
  <c r="AB40" i="7"/>
  <c r="AQ40" i="7"/>
  <c r="AS40" i="7"/>
  <c r="AU40" i="7" s="1"/>
  <c r="AB41" i="7"/>
  <c r="AQ41" i="7"/>
  <c r="AS41" i="7"/>
  <c r="AU41" i="7" s="1"/>
  <c r="AB42" i="7"/>
  <c r="AQ42" i="7"/>
  <c r="AS42" i="7"/>
  <c r="AU42" i="7" s="1"/>
  <c r="AB43" i="7"/>
  <c r="AP43" i="7"/>
  <c r="AQ43" i="7"/>
  <c r="AS43" i="7"/>
  <c r="AU43" i="7" s="1"/>
  <c r="J44" i="7"/>
  <c r="K44" i="7"/>
  <c r="M44" i="7"/>
  <c r="AK46" i="7"/>
  <c r="H5" i="8"/>
  <c r="H6" i="8"/>
  <c r="H7" i="8"/>
  <c r="H8" i="8"/>
  <c r="AB13" i="8"/>
  <c r="AQ13" i="8"/>
  <c r="AS13" i="8"/>
  <c r="AU13" i="8" s="1"/>
  <c r="AB14" i="8"/>
  <c r="AQ14" i="8"/>
  <c r="AS14" i="8"/>
  <c r="AU14" i="8" s="1"/>
  <c r="AB15" i="8"/>
  <c r="AQ15" i="8"/>
  <c r="AS15" i="8"/>
  <c r="AU15" i="8"/>
  <c r="AB16" i="8"/>
  <c r="AQ16" i="8"/>
  <c r="AS16" i="8" s="1"/>
  <c r="AU16" i="8" s="1"/>
  <c r="AB17" i="8"/>
  <c r="AQ17" i="8"/>
  <c r="AS17" i="8"/>
  <c r="AU17" i="8" s="1"/>
  <c r="AB18" i="8"/>
  <c r="AQ18" i="8"/>
  <c r="AS18" i="8"/>
  <c r="AB19" i="8"/>
  <c r="AQ19" i="8"/>
  <c r="AS19" i="8"/>
  <c r="AU19" i="8"/>
  <c r="AB20" i="8"/>
  <c r="AQ20" i="8"/>
  <c r="AS20" i="8" s="1"/>
  <c r="AU20" i="8" s="1"/>
  <c r="AB21" i="8"/>
  <c r="AQ21" i="8"/>
  <c r="AS21" i="8" s="1"/>
  <c r="AU21" i="8" s="1"/>
  <c r="AB22" i="8"/>
  <c r="AQ22" i="8"/>
  <c r="AS22" i="8" s="1"/>
  <c r="AU22" i="8" s="1"/>
  <c r="AB23" i="8"/>
  <c r="AQ23" i="8"/>
  <c r="AS23" i="8" s="1"/>
  <c r="AB24" i="8"/>
  <c r="AQ24" i="8"/>
  <c r="AS24" i="8"/>
  <c r="AU24" i="8" s="1"/>
  <c r="AB25" i="8"/>
  <c r="AQ25" i="8"/>
  <c r="AS25" i="8"/>
  <c r="AU25" i="8" s="1"/>
  <c r="AB26" i="8"/>
  <c r="AQ26" i="8"/>
  <c r="AS26" i="8" s="1"/>
  <c r="AU26" i="8" s="1"/>
  <c r="AB27" i="8"/>
  <c r="AQ27" i="8"/>
  <c r="AS27" i="8" s="1"/>
  <c r="AU27" i="8" s="1"/>
  <c r="AB28" i="8"/>
  <c r="AQ28" i="8"/>
  <c r="AS28" i="8"/>
  <c r="AU28" i="8" s="1"/>
  <c r="AB29" i="8"/>
  <c r="AQ29" i="8"/>
  <c r="AS29" i="8"/>
  <c r="AU29" i="8" s="1"/>
  <c r="AB30" i="8"/>
  <c r="AQ30" i="8"/>
  <c r="AS30" i="8"/>
  <c r="AB31" i="8"/>
  <c r="AQ31" i="8"/>
  <c r="AS31" i="8" s="1"/>
  <c r="AU31" i="8" s="1"/>
  <c r="AB32" i="8"/>
  <c r="AQ32" i="8"/>
  <c r="AS32" i="8" s="1"/>
  <c r="AU32" i="8" s="1"/>
  <c r="AB33" i="8"/>
  <c r="AQ33" i="8"/>
  <c r="AS33" i="8" s="1"/>
  <c r="AU33" i="8" s="1"/>
  <c r="AB34" i="8"/>
  <c r="AQ34" i="8"/>
  <c r="AS34" i="8" s="1"/>
  <c r="AB35" i="8"/>
  <c r="AQ35" i="8"/>
  <c r="AS35" i="8"/>
  <c r="AB36" i="8"/>
  <c r="AQ36" i="8"/>
  <c r="AS36" i="8"/>
  <c r="AU36" i="8"/>
  <c r="AB37" i="8"/>
  <c r="AQ37" i="8"/>
  <c r="AS37" i="8"/>
  <c r="AU37" i="8" s="1"/>
  <c r="AB38" i="8"/>
  <c r="AQ38" i="8"/>
  <c r="AS38" i="8" s="1"/>
  <c r="AU38" i="8" s="1"/>
  <c r="AB39" i="8"/>
  <c r="AQ39" i="8"/>
  <c r="AS39" i="8" s="1"/>
  <c r="AU39" i="8" s="1"/>
  <c r="AB40" i="8"/>
  <c r="AQ40" i="8"/>
  <c r="AS40" i="8"/>
  <c r="AU40" i="8" s="1"/>
  <c r="AB41" i="8"/>
  <c r="AQ41" i="8"/>
  <c r="AS41" i="8"/>
  <c r="AU41" i="8" s="1"/>
  <c r="AB42" i="8"/>
  <c r="AQ42" i="8"/>
  <c r="AS42" i="8"/>
  <c r="AU42" i="8" s="1"/>
  <c r="AB43" i="8"/>
  <c r="AQ43" i="8"/>
  <c r="AS43" i="8" s="1"/>
  <c r="AU43" i="8" s="1"/>
  <c r="J44" i="8"/>
  <c r="K44" i="8"/>
  <c r="M44" i="8"/>
  <c r="AK46" i="8"/>
  <c r="H5" i="9"/>
  <c r="H6" i="9"/>
  <c r="H7" i="9"/>
  <c r="H8" i="9"/>
  <c r="AB13" i="9"/>
  <c r="AQ13" i="9"/>
  <c r="AS13" i="9" s="1"/>
  <c r="AU13" i="9" s="1"/>
  <c r="AB14" i="9"/>
  <c r="AQ14" i="9"/>
  <c r="AS14" i="9" s="1"/>
  <c r="AU14" i="9" s="1"/>
  <c r="AB15" i="9"/>
  <c r="AQ15" i="9"/>
  <c r="AS15" i="9" s="1"/>
  <c r="AU15" i="9" s="1"/>
  <c r="AB16" i="9"/>
  <c r="AQ16" i="9"/>
  <c r="AS16" i="9"/>
  <c r="AB17" i="9"/>
  <c r="AQ17" i="9"/>
  <c r="AS17" i="9"/>
  <c r="AU17" i="9" s="1"/>
  <c r="AB18" i="9"/>
  <c r="AQ18" i="9"/>
  <c r="AS18" i="9"/>
  <c r="AU18" i="9"/>
  <c r="AB19" i="9"/>
  <c r="AQ19" i="9"/>
  <c r="AS19" i="9"/>
  <c r="AB20" i="9"/>
  <c r="AQ20" i="9"/>
  <c r="AS20" i="9" s="1"/>
  <c r="AU20" i="9" s="1"/>
  <c r="AB21" i="9"/>
  <c r="AQ21" i="9"/>
  <c r="AS21" i="9" s="1"/>
  <c r="AU21" i="9" s="1"/>
  <c r="AB22" i="9"/>
  <c r="AQ22" i="9"/>
  <c r="AS22" i="9" s="1"/>
  <c r="AU22" i="9" s="1"/>
  <c r="AB23" i="9"/>
  <c r="AQ23" i="9"/>
  <c r="AS23" i="9" s="1"/>
  <c r="AU23" i="9" s="1"/>
  <c r="AB24" i="9"/>
  <c r="AQ24" i="9"/>
  <c r="AS24" i="9"/>
  <c r="AB25" i="9"/>
  <c r="AQ25" i="9"/>
  <c r="AS25" i="9"/>
  <c r="AU25" i="9"/>
  <c r="AB26" i="9"/>
  <c r="AQ26" i="9"/>
  <c r="AS26" i="9" s="1"/>
  <c r="AU26" i="9" s="1"/>
  <c r="AB27" i="9"/>
  <c r="AQ27" i="9"/>
  <c r="AS27" i="9" s="1"/>
  <c r="AU27" i="9" s="1"/>
  <c r="AB28" i="9"/>
  <c r="AQ28" i="9"/>
  <c r="AS28" i="9"/>
  <c r="AB29" i="9"/>
  <c r="AQ29" i="9"/>
  <c r="AS29" i="9" s="1"/>
  <c r="AU29" i="9" s="1"/>
  <c r="AB30" i="9"/>
  <c r="AQ30" i="9"/>
  <c r="AS30" i="9" s="1"/>
  <c r="AU30" i="9" s="1"/>
  <c r="AB31" i="9"/>
  <c r="AQ31" i="9"/>
  <c r="AS31" i="9" s="1"/>
  <c r="AU31" i="9" s="1"/>
  <c r="AB32" i="9"/>
  <c r="AQ32" i="9"/>
  <c r="AS32" i="9" s="1"/>
  <c r="AU32" i="9" s="1"/>
  <c r="AB33" i="9"/>
  <c r="AQ33" i="9"/>
  <c r="AS33" i="9" s="1"/>
  <c r="AU33" i="9" s="1"/>
  <c r="AB34" i="9"/>
  <c r="AQ34" i="9"/>
  <c r="AS34" i="9"/>
  <c r="AU34" i="9"/>
  <c r="AB35" i="9"/>
  <c r="AQ35" i="9"/>
  <c r="AS35" i="9"/>
  <c r="AB36" i="9"/>
  <c r="AQ36" i="9"/>
  <c r="AS36" i="9"/>
  <c r="AU36" i="9" s="1"/>
  <c r="AB37" i="9"/>
  <c r="AQ37" i="9"/>
  <c r="AS37" i="9" s="1"/>
  <c r="AU37" i="9" s="1"/>
  <c r="AB38" i="9"/>
  <c r="AQ38" i="9"/>
  <c r="AS38" i="9" s="1"/>
  <c r="AU38" i="9" s="1"/>
  <c r="AB39" i="9"/>
  <c r="AQ39" i="9"/>
  <c r="AS39" i="9" s="1"/>
  <c r="AB40" i="9"/>
  <c r="AQ40" i="9"/>
  <c r="AS40" i="9"/>
  <c r="AB41" i="9"/>
  <c r="AQ41" i="9"/>
  <c r="AS41" i="9"/>
  <c r="AU41" i="9"/>
  <c r="AB42" i="9"/>
  <c r="AQ42" i="9"/>
  <c r="AS42" i="9"/>
  <c r="AU42" i="9"/>
  <c r="AB43" i="9"/>
  <c r="AP43" i="9"/>
  <c r="AQ43" i="9"/>
  <c r="AS43" i="9" s="1"/>
  <c r="AU43" i="9" s="1"/>
  <c r="J44" i="9"/>
  <c r="K44" i="9"/>
  <c r="M44" i="9"/>
  <c r="AK46" i="9"/>
  <c r="H5" i="10"/>
  <c r="H6" i="10"/>
  <c r="H7" i="10"/>
  <c r="H8" i="10"/>
  <c r="AB13" i="10"/>
  <c r="AB44" i="10" s="1"/>
  <c r="G18" i="15" s="1"/>
  <c r="AQ13" i="10"/>
  <c r="AS13" i="10" s="1"/>
  <c r="AB14" i="10"/>
  <c r="AQ14" i="10"/>
  <c r="AS14" i="10"/>
  <c r="AB15" i="10"/>
  <c r="AQ15" i="10"/>
  <c r="AS15" i="10" s="1"/>
  <c r="AU15" i="10" s="1"/>
  <c r="AB16" i="10"/>
  <c r="AQ16" i="10"/>
  <c r="AS16" i="10" s="1"/>
  <c r="AU16" i="10" s="1"/>
  <c r="AB17" i="10"/>
  <c r="AQ17" i="10"/>
  <c r="AS17" i="10" s="1"/>
  <c r="AU17" i="10" s="1"/>
  <c r="AB18" i="10"/>
  <c r="AQ18" i="10"/>
  <c r="AS18" i="10" s="1"/>
  <c r="AU18" i="10" s="1"/>
  <c r="AB19" i="10"/>
  <c r="AQ19" i="10"/>
  <c r="AS19" i="10"/>
  <c r="AU19" i="10" s="1"/>
  <c r="AB20" i="10"/>
  <c r="AQ20" i="10"/>
  <c r="AS20" i="10"/>
  <c r="AU20" i="10" s="1"/>
  <c r="AB21" i="10"/>
  <c r="AQ21" i="10"/>
  <c r="AS21" i="10" s="1"/>
  <c r="AU21" i="10" s="1"/>
  <c r="AB22" i="10"/>
  <c r="AQ22" i="10"/>
  <c r="AS22" i="10"/>
  <c r="AB23" i="10"/>
  <c r="AQ23" i="10"/>
  <c r="AS23" i="10"/>
  <c r="AU23" i="10" s="1"/>
  <c r="AB24" i="10"/>
  <c r="AQ24" i="10"/>
  <c r="AS24" i="10"/>
  <c r="AU24" i="10" s="1"/>
  <c r="AB25" i="10"/>
  <c r="AQ25" i="10"/>
  <c r="AS25" i="10" s="1"/>
  <c r="AU25" i="10" s="1"/>
  <c r="AB26" i="10"/>
  <c r="AQ26" i="10"/>
  <c r="AS26" i="10" s="1"/>
  <c r="AU26" i="10" s="1"/>
  <c r="AB27" i="10"/>
  <c r="AQ27" i="10"/>
  <c r="AS27" i="10" s="1"/>
  <c r="AU27" i="10" s="1"/>
  <c r="AB28" i="10"/>
  <c r="AQ28" i="10"/>
  <c r="AS28" i="10" s="1"/>
  <c r="AU28" i="10" s="1"/>
  <c r="AB29" i="10"/>
  <c r="AQ29" i="10"/>
  <c r="AS29" i="10" s="1"/>
  <c r="AU29" i="10" s="1"/>
  <c r="AB30" i="10"/>
  <c r="AQ30" i="10"/>
  <c r="AS30" i="10"/>
  <c r="AB31" i="10"/>
  <c r="AQ31" i="10"/>
  <c r="AS31" i="10"/>
  <c r="AU31" i="10" s="1"/>
  <c r="AB32" i="10"/>
  <c r="AQ32" i="10"/>
  <c r="AS32" i="10" s="1"/>
  <c r="AU32" i="10" s="1"/>
  <c r="AB33" i="10"/>
  <c r="AQ33" i="10"/>
  <c r="AS33" i="10"/>
  <c r="AU33" i="10" s="1"/>
  <c r="AB34" i="10"/>
  <c r="AQ34" i="10"/>
  <c r="AS34" i="10"/>
  <c r="AB35" i="10"/>
  <c r="AQ35" i="10"/>
  <c r="AS35" i="10" s="1"/>
  <c r="AU35" i="10" s="1"/>
  <c r="AB36" i="10"/>
  <c r="AQ36" i="10"/>
  <c r="AS36" i="10"/>
  <c r="AU36" i="10" s="1"/>
  <c r="AB37" i="10"/>
  <c r="AQ37" i="10"/>
  <c r="AS37" i="10"/>
  <c r="AU37" i="10" s="1"/>
  <c r="AB38" i="10"/>
  <c r="AQ38" i="10"/>
  <c r="AS38" i="10"/>
  <c r="AB39" i="10"/>
  <c r="AQ39" i="10"/>
  <c r="AS39" i="10"/>
  <c r="AU39" i="10" s="1"/>
  <c r="AB40" i="10"/>
  <c r="AQ40" i="10"/>
  <c r="AS40" i="10"/>
  <c r="AU40" i="10" s="1"/>
  <c r="AB41" i="10"/>
  <c r="AQ41" i="10"/>
  <c r="AS41" i="10"/>
  <c r="AU41" i="10" s="1"/>
  <c r="AB42" i="10"/>
  <c r="AQ42" i="10"/>
  <c r="AS42" i="10"/>
  <c r="AU42" i="10" s="1"/>
  <c r="AB43" i="10"/>
  <c r="AQ43" i="10"/>
  <c r="AS43" i="10" s="1"/>
  <c r="J44" i="10"/>
  <c r="K44" i="10"/>
  <c r="M44" i="10"/>
  <c r="AK46" i="10"/>
  <c r="H5" i="11"/>
  <c r="H6" i="11"/>
  <c r="H7" i="11"/>
  <c r="H8" i="11"/>
  <c r="AB13" i="11"/>
  <c r="AQ13" i="11"/>
  <c r="AS13" i="11"/>
  <c r="AB14" i="11"/>
  <c r="AQ14" i="11"/>
  <c r="AS14" i="11" s="1"/>
  <c r="AU14" i="11" s="1"/>
  <c r="AB15" i="11"/>
  <c r="AQ15" i="11"/>
  <c r="AS15" i="11" s="1"/>
  <c r="AU15" i="11" s="1"/>
  <c r="AB16" i="11"/>
  <c r="AQ16" i="11"/>
  <c r="AS16" i="11" s="1"/>
  <c r="AU16" i="11" s="1"/>
  <c r="AB17" i="11"/>
  <c r="AQ17" i="11"/>
  <c r="AS17" i="11"/>
  <c r="AB18" i="11"/>
  <c r="AQ18" i="11"/>
  <c r="AS18" i="11" s="1"/>
  <c r="AU18" i="11" s="1"/>
  <c r="AB19" i="11"/>
  <c r="AQ19" i="11"/>
  <c r="AS19" i="11" s="1"/>
  <c r="AU19" i="11" s="1"/>
  <c r="AB20" i="11"/>
  <c r="AQ20" i="11"/>
  <c r="AS20" i="11" s="1"/>
  <c r="AU20" i="11" s="1"/>
  <c r="AB21" i="11"/>
  <c r="AQ21" i="11"/>
  <c r="AS21" i="11" s="1"/>
  <c r="AU21" i="11" s="1"/>
  <c r="AB22" i="11"/>
  <c r="AQ22" i="11"/>
  <c r="AS22" i="11" s="1"/>
  <c r="AU22" i="11" s="1"/>
  <c r="AB23" i="11"/>
  <c r="AQ23" i="11"/>
  <c r="AS23" i="11"/>
  <c r="AU23" i="11"/>
  <c r="AB24" i="11"/>
  <c r="AQ24" i="11"/>
  <c r="AS24" i="11"/>
  <c r="AB25" i="11"/>
  <c r="AQ25" i="11"/>
  <c r="AS25" i="11"/>
  <c r="AU25" i="11" s="1"/>
  <c r="AB26" i="11"/>
  <c r="AQ26" i="11"/>
  <c r="AS26" i="11" s="1"/>
  <c r="AU26" i="11" s="1"/>
  <c r="AB27" i="11"/>
  <c r="AQ27" i="11"/>
  <c r="AS27" i="11" s="1"/>
  <c r="AU27" i="11" s="1"/>
  <c r="AB28" i="11"/>
  <c r="AQ28" i="11"/>
  <c r="AS28" i="11" s="1"/>
  <c r="AU28" i="11" s="1"/>
  <c r="AB29" i="11"/>
  <c r="AQ29" i="11"/>
  <c r="AS29" i="11"/>
  <c r="AB30" i="11"/>
  <c r="AQ30" i="11"/>
  <c r="AS30" i="11"/>
  <c r="AU30" i="11"/>
  <c r="AB31" i="11"/>
  <c r="AQ31" i="11"/>
  <c r="AS31" i="11"/>
  <c r="AU31" i="11"/>
  <c r="AB32" i="11"/>
  <c r="AQ32" i="11"/>
  <c r="AS32" i="11"/>
  <c r="AB33" i="11"/>
  <c r="AQ33" i="11"/>
  <c r="AS33" i="11"/>
  <c r="AB34" i="11"/>
  <c r="AQ34" i="11"/>
  <c r="AS34" i="11"/>
  <c r="AU34" i="11"/>
  <c r="AB35" i="11"/>
  <c r="AQ35" i="11"/>
  <c r="AS35" i="11"/>
  <c r="AU35" i="11"/>
  <c r="AB36" i="11"/>
  <c r="AQ36" i="11"/>
  <c r="AS36" i="11" s="1"/>
  <c r="AU36" i="11" s="1"/>
  <c r="AB37" i="11"/>
  <c r="AQ37" i="11"/>
  <c r="AS37" i="11" s="1"/>
  <c r="AB38" i="11"/>
  <c r="AQ38" i="11"/>
  <c r="AS38" i="11"/>
  <c r="AU38" i="11" s="1"/>
  <c r="AB39" i="11"/>
  <c r="AQ39" i="11"/>
  <c r="AS39" i="11"/>
  <c r="AU39" i="11" s="1"/>
  <c r="AB40" i="11"/>
  <c r="AQ40" i="11"/>
  <c r="AS40" i="11"/>
  <c r="AU40" i="11" s="1"/>
  <c r="AB41" i="11"/>
  <c r="AQ41" i="11"/>
  <c r="AS41" i="11"/>
  <c r="AU41" i="11"/>
  <c r="AB42" i="11"/>
  <c r="AQ42" i="11"/>
  <c r="AS42" i="11"/>
  <c r="AU42" i="11" s="1"/>
  <c r="AB43" i="11"/>
  <c r="AQ43" i="11"/>
  <c r="AS43" i="11" s="1"/>
  <c r="AU43" i="11" s="1"/>
  <c r="J44" i="11"/>
  <c r="K44" i="11"/>
  <c r="M44" i="11"/>
  <c r="AK46" i="11"/>
  <c r="H5" i="12"/>
  <c r="H6" i="12"/>
  <c r="H7" i="12"/>
  <c r="H8" i="12"/>
  <c r="AB13" i="12"/>
  <c r="AB44" i="12" s="1"/>
  <c r="G16" i="15" s="1"/>
  <c r="AQ13" i="12"/>
  <c r="AS13" i="12" s="1"/>
  <c r="AU13" i="12" s="1"/>
  <c r="AB14" i="12"/>
  <c r="AQ14" i="12"/>
  <c r="AS14" i="12" s="1"/>
  <c r="AB15" i="12"/>
  <c r="AQ15" i="12"/>
  <c r="AS15" i="12" s="1"/>
  <c r="AU15" i="12" s="1"/>
  <c r="AB16" i="12"/>
  <c r="AQ16" i="12"/>
  <c r="AS16" i="12" s="1"/>
  <c r="AU16" i="12" s="1"/>
  <c r="AB17" i="12"/>
  <c r="AQ17" i="12"/>
  <c r="AS17" i="12" s="1"/>
  <c r="AU17" i="12" s="1"/>
  <c r="AB18" i="12"/>
  <c r="AQ18" i="12"/>
  <c r="AS18" i="12" s="1"/>
  <c r="AB19" i="12"/>
  <c r="AQ19" i="12"/>
  <c r="AS19" i="12"/>
  <c r="AU19" i="12" s="1"/>
  <c r="AB20" i="12"/>
  <c r="AQ20" i="12"/>
  <c r="AS20" i="12" s="1"/>
  <c r="AU20" i="12" s="1"/>
  <c r="AB21" i="12"/>
  <c r="AQ21" i="12"/>
  <c r="AS21" i="12" s="1"/>
  <c r="AU21" i="12" s="1"/>
  <c r="AB22" i="12"/>
  <c r="AQ22" i="12"/>
  <c r="AS22" i="12" s="1"/>
  <c r="AU22" i="12" s="1"/>
  <c r="AB23" i="12"/>
  <c r="AQ23" i="12"/>
  <c r="AS23" i="12"/>
  <c r="AB24" i="12"/>
  <c r="AQ24" i="12"/>
  <c r="AS24" i="12"/>
  <c r="AU24" i="12"/>
  <c r="AB25" i="12"/>
  <c r="AQ25" i="12"/>
  <c r="AS25" i="12" s="1"/>
  <c r="AU25" i="12" s="1"/>
  <c r="AB26" i="12"/>
  <c r="AQ26" i="12"/>
  <c r="AS26" i="12" s="1"/>
  <c r="AU26" i="12" s="1"/>
  <c r="AB27" i="12"/>
  <c r="AQ27" i="12"/>
  <c r="AS27" i="12" s="1"/>
  <c r="AB28" i="12"/>
  <c r="AQ28" i="12"/>
  <c r="AS28" i="12" s="1"/>
  <c r="AU28" i="12" s="1"/>
  <c r="AB29" i="12"/>
  <c r="AQ29" i="12"/>
  <c r="AS29" i="12" s="1"/>
  <c r="AU29" i="12" s="1"/>
  <c r="AB30" i="12"/>
  <c r="AQ30" i="12"/>
  <c r="AS30" i="12" s="1"/>
  <c r="AU30" i="12" s="1"/>
  <c r="AB31" i="12"/>
  <c r="AQ31" i="12"/>
  <c r="AS31" i="12"/>
  <c r="AU31" i="12" s="1"/>
  <c r="AB32" i="12"/>
  <c r="AQ32" i="12"/>
  <c r="AS32" i="12"/>
  <c r="AU32" i="12" s="1"/>
  <c r="AB33" i="12"/>
  <c r="AQ33" i="12"/>
  <c r="AS33" i="12" s="1"/>
  <c r="AU33" i="12" s="1"/>
  <c r="AB34" i="12"/>
  <c r="AQ34" i="12"/>
  <c r="AS34" i="12"/>
  <c r="AB35" i="12"/>
  <c r="AQ35" i="12"/>
  <c r="AS35" i="12"/>
  <c r="AU35" i="12" s="1"/>
  <c r="AB36" i="12"/>
  <c r="AQ36" i="12"/>
  <c r="AS36" i="12" s="1"/>
  <c r="AU36" i="12" s="1"/>
  <c r="AB37" i="12"/>
  <c r="AQ37" i="12"/>
  <c r="AS37" i="12" s="1"/>
  <c r="AU37" i="12" s="1"/>
  <c r="AB38" i="12"/>
  <c r="AQ38" i="12"/>
  <c r="AS38" i="12" s="1"/>
  <c r="AU38" i="12" s="1"/>
  <c r="AB39" i="12"/>
  <c r="AQ39" i="12"/>
  <c r="AS39" i="12" s="1"/>
  <c r="AU39" i="12" s="1"/>
  <c r="AB40" i="12"/>
  <c r="AQ40" i="12"/>
  <c r="AS40" i="12"/>
  <c r="AU40" i="12"/>
  <c r="AB41" i="12"/>
  <c r="AQ41" i="12"/>
  <c r="AS41" i="12"/>
  <c r="AU41" i="12"/>
  <c r="AB42" i="12"/>
  <c r="AQ42" i="12"/>
  <c r="AS42" i="12"/>
  <c r="AB43" i="12"/>
  <c r="AP43" i="12"/>
  <c r="AQ43" i="12"/>
  <c r="AS43" i="12"/>
  <c r="J44" i="12"/>
  <c r="K44" i="12"/>
  <c r="M44" i="12"/>
  <c r="AK46" i="12"/>
  <c r="H5" i="13"/>
  <c r="H6" i="13"/>
  <c r="H7" i="13"/>
  <c r="H8" i="13"/>
  <c r="AB13" i="13"/>
  <c r="AQ13" i="13"/>
  <c r="AS13" i="13" s="1"/>
  <c r="AU13" i="13" s="1"/>
  <c r="AB14" i="13"/>
  <c r="AQ14" i="13"/>
  <c r="AS14" i="13" s="1"/>
  <c r="AU14" i="13" s="1"/>
  <c r="AB15" i="13"/>
  <c r="AQ15" i="13"/>
  <c r="AS15" i="13"/>
  <c r="AU15" i="13" s="1"/>
  <c r="AB16" i="13"/>
  <c r="AQ16" i="13"/>
  <c r="AS16" i="13"/>
  <c r="AU16" i="13"/>
  <c r="AB17" i="13"/>
  <c r="AQ17" i="13"/>
  <c r="AS17" i="13"/>
  <c r="AU17" i="13" s="1"/>
  <c r="AB18" i="13"/>
  <c r="AQ18" i="13"/>
  <c r="AS18" i="13" s="1"/>
  <c r="AU18" i="13" s="1"/>
  <c r="AB19" i="13"/>
  <c r="AQ19" i="13"/>
  <c r="AS19" i="13" s="1"/>
  <c r="AU19" i="13" s="1"/>
  <c r="AB20" i="13"/>
  <c r="AQ20" i="13"/>
  <c r="AS20" i="13" s="1"/>
  <c r="AU20" i="13" s="1"/>
  <c r="AB21" i="13"/>
  <c r="AQ21" i="13"/>
  <c r="AS21" i="13" s="1"/>
  <c r="AU21" i="13" s="1"/>
  <c r="AB22" i="13"/>
  <c r="AQ22" i="13"/>
  <c r="AS22" i="13"/>
  <c r="AU22" i="13" s="1"/>
  <c r="AB23" i="13"/>
  <c r="AQ23" i="13"/>
  <c r="AS23" i="13"/>
  <c r="AU23" i="13"/>
  <c r="AB24" i="13"/>
  <c r="AQ24" i="13"/>
  <c r="AS24" i="13" s="1"/>
  <c r="AU24" i="13" s="1"/>
  <c r="AB25" i="13"/>
  <c r="AQ25" i="13"/>
  <c r="AS25" i="13" s="1"/>
  <c r="AU25" i="13" s="1"/>
  <c r="AB26" i="13"/>
  <c r="AQ26" i="13"/>
  <c r="AS26" i="13"/>
  <c r="AB27" i="13"/>
  <c r="AQ27" i="13"/>
  <c r="AS27" i="13" s="1"/>
  <c r="AU27" i="13" s="1"/>
  <c r="AB28" i="13"/>
  <c r="AQ28" i="13"/>
  <c r="AS28" i="13" s="1"/>
  <c r="AU28" i="13" s="1"/>
  <c r="AB29" i="13"/>
  <c r="AQ29" i="13"/>
  <c r="AS29" i="13" s="1"/>
  <c r="AU29" i="13" s="1"/>
  <c r="AB30" i="13"/>
  <c r="AQ30" i="13"/>
  <c r="AS30" i="13" s="1"/>
  <c r="AU30" i="13" s="1"/>
  <c r="AB31" i="13"/>
  <c r="AQ31" i="13"/>
  <c r="AS31" i="13"/>
  <c r="AU31" i="13" s="1"/>
  <c r="AB32" i="13"/>
  <c r="AQ32" i="13"/>
  <c r="AS32" i="13"/>
  <c r="AU32" i="13" s="1"/>
  <c r="AB33" i="13"/>
  <c r="AQ33" i="13"/>
  <c r="AS33" i="13"/>
  <c r="AU33" i="13" s="1"/>
  <c r="AB34" i="13"/>
  <c r="AQ34" i="13"/>
  <c r="AS34" i="13" s="1"/>
  <c r="AU34" i="13" s="1"/>
  <c r="AB35" i="13"/>
  <c r="AQ35" i="13"/>
  <c r="AS35" i="13" s="1"/>
  <c r="AU35" i="13" s="1"/>
  <c r="AB36" i="13"/>
  <c r="AQ36" i="13"/>
  <c r="AS36" i="13" s="1"/>
  <c r="AU36" i="13" s="1"/>
  <c r="AB37" i="13"/>
  <c r="AQ37" i="13"/>
  <c r="AS37" i="13" s="1"/>
  <c r="AU37" i="13" s="1"/>
  <c r="AB38" i="13"/>
  <c r="AQ38" i="13"/>
  <c r="AS38" i="13" s="1"/>
  <c r="AU38" i="13" s="1"/>
  <c r="AB39" i="13"/>
  <c r="AQ39" i="13"/>
  <c r="AS39" i="13"/>
  <c r="AU39" i="13" s="1"/>
  <c r="AB40" i="13"/>
  <c r="AQ40" i="13"/>
  <c r="AS40" i="13"/>
  <c r="AU40" i="13" s="1"/>
  <c r="AB41" i="13"/>
  <c r="AQ41" i="13"/>
  <c r="AS41" i="13"/>
  <c r="AU41" i="13" s="1"/>
  <c r="AB42" i="13"/>
  <c r="AQ42" i="13"/>
  <c r="AS42" i="13"/>
  <c r="AU42" i="13"/>
  <c r="AB43" i="13"/>
  <c r="AQ43" i="13"/>
  <c r="AS43" i="13"/>
  <c r="AU43" i="13" s="1"/>
  <c r="J44" i="13"/>
  <c r="K44" i="13"/>
  <c r="M44" i="13"/>
  <c r="AK46" i="13"/>
  <c r="H5" i="4"/>
  <c r="H6" i="4"/>
  <c r="H7" i="4"/>
  <c r="H8" i="4"/>
  <c r="AB13" i="4"/>
  <c r="AQ13" i="4"/>
  <c r="AS13" i="4"/>
  <c r="AU13" i="4"/>
  <c r="AB14" i="4"/>
  <c r="AQ14" i="4"/>
  <c r="AS14" i="4"/>
  <c r="AU14" i="4" s="1"/>
  <c r="AB15" i="4"/>
  <c r="AQ15" i="4"/>
  <c r="AS15" i="4" s="1"/>
  <c r="AU15" i="4" s="1"/>
  <c r="AB16" i="4"/>
  <c r="AQ16" i="4"/>
  <c r="AS16" i="4"/>
  <c r="AB17" i="4"/>
  <c r="AQ17" i="4"/>
  <c r="AS17" i="4" s="1"/>
  <c r="AU17" i="4" s="1"/>
  <c r="AB18" i="4"/>
  <c r="AQ18" i="4"/>
  <c r="AS18" i="4" s="1"/>
  <c r="AU18" i="4" s="1"/>
  <c r="AB19" i="4"/>
  <c r="AQ19" i="4"/>
  <c r="AS19" i="4" s="1"/>
  <c r="AU19" i="4" s="1"/>
  <c r="AB20" i="4"/>
  <c r="AQ20" i="4"/>
  <c r="AS20" i="4" s="1"/>
  <c r="AU20" i="4" s="1"/>
  <c r="AB21" i="4"/>
  <c r="AQ21" i="4"/>
  <c r="AS21" i="4" s="1"/>
  <c r="AU21" i="4" s="1"/>
  <c r="AB22" i="4"/>
  <c r="AQ22" i="4"/>
  <c r="AS22" i="4" s="1"/>
  <c r="AU22" i="4" s="1"/>
  <c r="AB23" i="4"/>
  <c r="AQ23" i="4"/>
  <c r="AS23" i="4"/>
  <c r="AU23" i="4" s="1"/>
  <c r="AB24" i="4"/>
  <c r="AQ24" i="4"/>
  <c r="AS24" i="4"/>
  <c r="AU24" i="4" s="1"/>
  <c r="AB25" i="4"/>
  <c r="AQ25" i="4"/>
  <c r="AS25" i="4"/>
  <c r="AU25" i="4" s="1"/>
  <c r="AB26" i="4"/>
  <c r="AQ26" i="4"/>
  <c r="AS26" i="4" s="1"/>
  <c r="AU26" i="4" s="1"/>
  <c r="AB27" i="4"/>
  <c r="AQ27" i="4"/>
  <c r="AS27" i="4" s="1"/>
  <c r="AU27" i="4" s="1"/>
  <c r="AB28" i="4"/>
  <c r="AQ28" i="4"/>
  <c r="AS28" i="4"/>
  <c r="AU28" i="4" s="1"/>
  <c r="AB29" i="4"/>
  <c r="AQ29" i="4"/>
  <c r="AS29" i="4" s="1"/>
  <c r="AU29" i="4" s="1"/>
  <c r="AB30" i="4"/>
  <c r="AQ30" i="4"/>
  <c r="AS30" i="4"/>
  <c r="AU30" i="4" s="1"/>
  <c r="AB31" i="4"/>
  <c r="AQ31" i="4"/>
  <c r="AS31" i="4" s="1"/>
  <c r="AU31" i="4" s="1"/>
  <c r="AB32" i="4"/>
  <c r="AQ32" i="4"/>
  <c r="AS32" i="4"/>
  <c r="AU32" i="4" s="1"/>
  <c r="AB33" i="4"/>
  <c r="AQ33" i="4"/>
  <c r="AS33" i="4"/>
  <c r="AU33" i="4" s="1"/>
  <c r="AB34" i="4"/>
  <c r="AQ34" i="4"/>
  <c r="AS34" i="4"/>
  <c r="AU34" i="4" s="1"/>
  <c r="AB35" i="4"/>
  <c r="AQ35" i="4"/>
  <c r="AS35" i="4"/>
  <c r="AU35" i="4" s="1"/>
  <c r="AB36" i="4"/>
  <c r="AB44" i="4" s="1"/>
  <c r="G14" i="15" s="1"/>
  <c r="AQ36" i="4"/>
  <c r="AS36" i="4"/>
  <c r="AB37" i="4"/>
  <c r="AQ37" i="4"/>
  <c r="AS37" i="4" s="1"/>
  <c r="AU37" i="4" s="1"/>
  <c r="AB38" i="4"/>
  <c r="AQ38" i="4"/>
  <c r="AS38" i="4" s="1"/>
  <c r="AU38" i="4" s="1"/>
  <c r="AB39" i="4"/>
  <c r="AQ39" i="4"/>
  <c r="AS39" i="4"/>
  <c r="AU39" i="4" s="1"/>
  <c r="AB40" i="4"/>
  <c r="AQ40" i="4"/>
  <c r="AS40" i="4"/>
  <c r="AU40" i="4" s="1"/>
  <c r="AB41" i="4"/>
  <c r="AQ41" i="4"/>
  <c r="AS41" i="4"/>
  <c r="AU41" i="4" s="1"/>
  <c r="AB42" i="4"/>
  <c r="AQ42" i="4"/>
  <c r="AS42" i="4" s="1"/>
  <c r="AU42" i="4" s="1"/>
  <c r="AB43" i="4"/>
  <c r="AP43" i="4"/>
  <c r="AQ43" i="4"/>
  <c r="AS43" i="4" s="1"/>
  <c r="AU43" i="4" s="1"/>
  <c r="J44" i="4"/>
  <c r="K44" i="4"/>
  <c r="M44" i="4"/>
  <c r="H5" i="3"/>
  <c r="H6" i="3"/>
  <c r="H7" i="3"/>
  <c r="H8" i="3"/>
  <c r="AB13" i="3"/>
  <c r="AQ13" i="3"/>
  <c r="AS13" i="3" s="1"/>
  <c r="AU13" i="3" s="1"/>
  <c r="AB14" i="3"/>
  <c r="AQ14" i="3"/>
  <c r="AS14" i="3"/>
  <c r="AU14" i="3" s="1"/>
  <c r="AB15" i="3"/>
  <c r="AQ15" i="3"/>
  <c r="AS15" i="3"/>
  <c r="AU15" i="3" s="1"/>
  <c r="AB16" i="3"/>
  <c r="AQ16" i="3"/>
  <c r="AS16" i="3"/>
  <c r="AU16" i="3" s="1"/>
  <c r="AB17" i="3"/>
  <c r="AQ17" i="3"/>
  <c r="AS17" i="3"/>
  <c r="AU17" i="3" s="1"/>
  <c r="AB18" i="3"/>
  <c r="AQ18" i="3"/>
  <c r="AS18" i="3"/>
  <c r="AU18" i="3" s="1"/>
  <c r="AB19" i="3"/>
  <c r="AQ19" i="3"/>
  <c r="AS19" i="3"/>
  <c r="AU19" i="3" s="1"/>
  <c r="AB20" i="3"/>
  <c r="AQ20" i="3"/>
  <c r="AS20" i="3" s="1"/>
  <c r="AU20" i="3" s="1"/>
  <c r="AB21" i="3"/>
  <c r="AQ21" i="3"/>
  <c r="AS21" i="3" s="1"/>
  <c r="AU21" i="3" s="1"/>
  <c r="AB22" i="3"/>
  <c r="AQ22" i="3"/>
  <c r="AS22" i="3"/>
  <c r="AU22" i="3" s="1"/>
  <c r="AB23" i="3"/>
  <c r="AQ23" i="3"/>
  <c r="AS23" i="3"/>
  <c r="AU23" i="3" s="1"/>
  <c r="AB24" i="3"/>
  <c r="AQ24" i="3"/>
  <c r="AS24" i="3"/>
  <c r="AU24" i="3" s="1"/>
  <c r="AB25" i="3"/>
  <c r="AQ25" i="3"/>
  <c r="AS25" i="3"/>
  <c r="AB26" i="3"/>
  <c r="AQ26" i="3"/>
  <c r="AS26" i="3"/>
  <c r="AU26" i="3" s="1"/>
  <c r="AB27" i="3"/>
  <c r="AQ27" i="3"/>
  <c r="AS27" i="3"/>
  <c r="AU27" i="3" s="1"/>
  <c r="AB28" i="3"/>
  <c r="AQ28" i="3"/>
  <c r="AS28" i="3"/>
  <c r="AU28" i="3" s="1"/>
  <c r="AB29" i="3"/>
  <c r="AQ29" i="3"/>
  <c r="AS29" i="3" s="1"/>
  <c r="AU29" i="3" s="1"/>
  <c r="AB30" i="3"/>
  <c r="AQ30" i="3"/>
  <c r="AS30" i="3" s="1"/>
  <c r="AU30" i="3" s="1"/>
  <c r="AB31" i="3"/>
  <c r="AQ31" i="3"/>
  <c r="AS31" i="3"/>
  <c r="AU31" i="3" s="1"/>
  <c r="AB32" i="3"/>
  <c r="AQ32" i="3"/>
  <c r="AS32" i="3" s="1"/>
  <c r="AU32" i="3" s="1"/>
  <c r="AB33" i="3"/>
  <c r="AQ33" i="3"/>
  <c r="AS33" i="3"/>
  <c r="AU33" i="3" s="1"/>
  <c r="AB34" i="3"/>
  <c r="AQ34" i="3"/>
  <c r="AS34" i="3"/>
  <c r="AU34" i="3" s="1"/>
  <c r="AB35" i="3"/>
  <c r="AQ35" i="3"/>
  <c r="AS35" i="3"/>
  <c r="AU35" i="3" s="1"/>
  <c r="AB36" i="3"/>
  <c r="AQ36" i="3"/>
  <c r="AS36" i="3"/>
  <c r="AB37" i="3"/>
  <c r="AQ37" i="3"/>
  <c r="AS37" i="3" s="1"/>
  <c r="AB38" i="3"/>
  <c r="AQ38" i="3"/>
  <c r="AS38" i="3"/>
  <c r="AU38" i="3" s="1"/>
  <c r="AB39" i="3"/>
  <c r="AQ39" i="3"/>
  <c r="AS39" i="3"/>
  <c r="AU39" i="3" s="1"/>
  <c r="AB40" i="3"/>
  <c r="AQ40" i="3"/>
  <c r="AS40" i="3"/>
  <c r="AU40" i="3" s="1"/>
  <c r="AB41" i="3"/>
  <c r="AQ41" i="3"/>
  <c r="AS41" i="3" s="1"/>
  <c r="AU41" i="3" s="1"/>
  <c r="AB42" i="3"/>
  <c r="AQ42" i="3"/>
  <c r="AS42" i="3"/>
  <c r="AB43" i="3"/>
  <c r="AQ43" i="3"/>
  <c r="AS43" i="3" s="1"/>
  <c r="AU43" i="3" s="1"/>
  <c r="J44" i="3"/>
  <c r="K44" i="3"/>
  <c r="M44" i="3"/>
  <c r="H5" i="2"/>
  <c r="H6" i="2"/>
  <c r="H7" i="2"/>
  <c r="H8" i="2"/>
  <c r="AB13" i="2"/>
  <c r="AQ13" i="2"/>
  <c r="AS13" i="2"/>
  <c r="AU13" i="2" s="1"/>
  <c r="AB14" i="2"/>
  <c r="AQ14" i="2"/>
  <c r="AS14" i="2"/>
  <c r="AB15" i="2"/>
  <c r="AQ15" i="2"/>
  <c r="AS15" i="2"/>
  <c r="AU15" i="2" s="1"/>
  <c r="AB16" i="2"/>
  <c r="AQ16" i="2"/>
  <c r="AS16" i="2"/>
  <c r="AB17" i="2"/>
  <c r="AQ17" i="2"/>
  <c r="AS17" i="2"/>
  <c r="AU17" i="2" s="1"/>
  <c r="AB18" i="2"/>
  <c r="AQ18" i="2"/>
  <c r="AS18" i="2" s="1"/>
  <c r="AU18" i="2" s="1"/>
  <c r="AB19" i="2"/>
  <c r="AQ19" i="2"/>
  <c r="AS19" i="2" s="1"/>
  <c r="AU19" i="2" s="1"/>
  <c r="AB20" i="2"/>
  <c r="AQ20" i="2"/>
  <c r="AS20" i="2" s="1"/>
  <c r="AB21" i="2"/>
  <c r="AQ21" i="2"/>
  <c r="AS21" i="2" s="1"/>
  <c r="AU21" i="2" s="1"/>
  <c r="AB22" i="2"/>
  <c r="AQ22" i="2"/>
  <c r="AS22" i="2"/>
  <c r="AU22" i="2"/>
  <c r="AB23" i="2"/>
  <c r="AQ23" i="2"/>
  <c r="AS23" i="2"/>
  <c r="AU23" i="2"/>
  <c r="AB24" i="2"/>
  <c r="AQ24" i="2"/>
  <c r="AS24" i="2"/>
  <c r="AU24" i="2" s="1"/>
  <c r="AB25" i="2"/>
  <c r="AQ25" i="2"/>
  <c r="AS25" i="2"/>
  <c r="AU25" i="2" s="1"/>
  <c r="AB26" i="2"/>
  <c r="AQ26" i="2"/>
  <c r="AS26" i="2"/>
  <c r="AU26" i="2"/>
  <c r="AB27" i="2"/>
  <c r="AQ27" i="2"/>
  <c r="AS27" i="2"/>
  <c r="AU27" i="2"/>
  <c r="AB28" i="2"/>
  <c r="AQ28" i="2"/>
  <c r="AS28" i="2"/>
  <c r="AU28" i="2" s="1"/>
  <c r="AB29" i="2"/>
  <c r="AQ29" i="2"/>
  <c r="AS29" i="2"/>
  <c r="AB30" i="2"/>
  <c r="AQ30" i="2"/>
  <c r="AS30" i="2" s="1"/>
  <c r="AU30" i="2" s="1"/>
  <c r="AB31" i="2"/>
  <c r="AQ31" i="2"/>
  <c r="AS31" i="2" s="1"/>
  <c r="AU31" i="2" s="1"/>
  <c r="AB32" i="2"/>
  <c r="AQ32" i="2"/>
  <c r="AS32" i="2" s="1"/>
  <c r="AU32" i="2" s="1"/>
  <c r="AB33" i="2"/>
  <c r="AQ33" i="2"/>
  <c r="AS33" i="2" s="1"/>
  <c r="AU33" i="2" s="1"/>
  <c r="AB34" i="2"/>
  <c r="AQ34" i="2"/>
  <c r="AS34" i="2" s="1"/>
  <c r="AU34" i="2" s="1"/>
  <c r="AB35" i="2"/>
  <c r="AQ35" i="2"/>
  <c r="AS35" i="2"/>
  <c r="AU35" i="2" s="1"/>
  <c r="AB36" i="2"/>
  <c r="AQ36" i="2"/>
  <c r="AS36" i="2"/>
  <c r="AB37" i="2"/>
  <c r="AQ37" i="2"/>
  <c r="AS37" i="2"/>
  <c r="AU37" i="2" s="1"/>
  <c r="AB38" i="2"/>
  <c r="AQ38" i="2"/>
  <c r="AS38" i="2"/>
  <c r="AU38" i="2"/>
  <c r="AB39" i="2"/>
  <c r="AQ39" i="2"/>
  <c r="AS39" i="2"/>
  <c r="AU39" i="2" s="1"/>
  <c r="AB40" i="2"/>
  <c r="AQ40" i="2"/>
  <c r="AS40" i="2" s="1"/>
  <c r="AU40" i="2" s="1"/>
  <c r="AB41" i="2"/>
  <c r="AQ41" i="2"/>
  <c r="AS41" i="2" s="1"/>
  <c r="AB42" i="2"/>
  <c r="AP42" i="2"/>
  <c r="AQ42" i="2"/>
  <c r="AS42" i="2" s="1"/>
  <c r="AU42" i="2" s="1"/>
  <c r="AB43" i="2"/>
  <c r="AP43" i="2"/>
  <c r="AQ43" i="2"/>
  <c r="AS43" i="2" s="1"/>
  <c r="J44" i="2"/>
  <c r="K44" i="2"/>
  <c r="M44" i="2"/>
  <c r="H5" i="1"/>
  <c r="H6" i="1"/>
  <c r="H7" i="1"/>
  <c r="H8" i="1"/>
  <c r="R8" i="1"/>
  <c r="S8" i="1"/>
  <c r="T8" i="1"/>
  <c r="U8" i="1"/>
  <c r="V8" i="1"/>
  <c r="W8" i="1"/>
  <c r="X8" i="1"/>
  <c r="AB13" i="1"/>
  <c r="AQ13" i="1"/>
  <c r="AS13" i="1"/>
  <c r="AU13" i="1" s="1"/>
  <c r="AV13" i="1" s="1"/>
  <c r="AB14" i="1"/>
  <c r="AQ14" i="1"/>
  <c r="AS14" i="1" s="1"/>
  <c r="AU14" i="1" s="1"/>
  <c r="AB15" i="1"/>
  <c r="AQ15" i="1"/>
  <c r="AS15" i="1"/>
  <c r="AB16" i="1"/>
  <c r="AQ16" i="1"/>
  <c r="AS16" i="1" s="1"/>
  <c r="AU16" i="1" s="1"/>
  <c r="AB17" i="1"/>
  <c r="AQ17" i="1"/>
  <c r="AS17" i="1" s="1"/>
  <c r="AB18" i="1"/>
  <c r="AQ18" i="1"/>
  <c r="AS18" i="1" s="1"/>
  <c r="AB19" i="1"/>
  <c r="AQ19" i="1"/>
  <c r="AS19" i="1"/>
  <c r="AU19" i="1" s="1"/>
  <c r="AB20" i="1"/>
  <c r="AQ20" i="1"/>
  <c r="AS20" i="1"/>
  <c r="AU20" i="1" s="1"/>
  <c r="AB21" i="1"/>
  <c r="AQ21" i="1"/>
  <c r="AS21" i="1"/>
  <c r="AU21" i="1" s="1"/>
  <c r="AB22" i="1"/>
  <c r="AQ22" i="1"/>
  <c r="AS22" i="1" s="1"/>
  <c r="AB23" i="1"/>
  <c r="AQ23" i="1"/>
  <c r="AS23" i="1" s="1"/>
  <c r="AB24" i="1"/>
  <c r="AQ24" i="1"/>
  <c r="AS24" i="1"/>
  <c r="AU24" i="1"/>
  <c r="AB25" i="1"/>
  <c r="AQ25" i="1"/>
  <c r="AS25" i="1"/>
  <c r="AU25" i="1" s="1"/>
  <c r="AB26" i="1"/>
  <c r="AQ26" i="1"/>
  <c r="AS26" i="1"/>
  <c r="AU26" i="1" s="1"/>
  <c r="AB27" i="1"/>
  <c r="AQ27" i="1"/>
  <c r="AS27" i="1" s="1"/>
  <c r="AB28" i="1"/>
  <c r="AQ28" i="1"/>
  <c r="AS28" i="1"/>
  <c r="AB29" i="1"/>
  <c r="AQ29" i="1"/>
  <c r="AS29" i="1" s="1"/>
  <c r="AB30" i="1"/>
  <c r="AQ30" i="1"/>
  <c r="AS30" i="1"/>
  <c r="AB31" i="1"/>
  <c r="AQ31" i="1"/>
  <c r="AS31" i="1"/>
  <c r="AU31" i="1" s="1"/>
  <c r="AB32" i="1"/>
  <c r="AQ32" i="1"/>
  <c r="AS32" i="1"/>
  <c r="AU32" i="1" s="1"/>
  <c r="AB33" i="1"/>
  <c r="AQ33" i="1"/>
  <c r="AS33" i="1" s="1"/>
  <c r="AU33" i="1" s="1"/>
  <c r="AB34" i="1"/>
  <c r="AQ34" i="1"/>
  <c r="AS34" i="1"/>
  <c r="AB35" i="1"/>
  <c r="AQ35" i="1"/>
  <c r="AS35" i="1" s="1"/>
  <c r="AB36" i="1"/>
  <c r="AQ36" i="1"/>
  <c r="AS36" i="1"/>
  <c r="AB37" i="1"/>
  <c r="AQ37" i="1"/>
  <c r="AS37" i="1"/>
  <c r="AB38" i="1"/>
  <c r="AQ38" i="1"/>
  <c r="AS38" i="1" s="1"/>
  <c r="AB39" i="1"/>
  <c r="AQ39" i="1"/>
  <c r="AS39" i="1"/>
  <c r="AB40" i="1"/>
  <c r="AQ40" i="1"/>
  <c r="AS40" i="1" s="1"/>
  <c r="AU40" i="1" s="1"/>
  <c r="AB41" i="1"/>
  <c r="AQ41" i="1"/>
  <c r="AS41" i="1"/>
  <c r="AU41" i="1" s="1"/>
  <c r="AB42" i="1"/>
  <c r="AQ42" i="1"/>
  <c r="AS42" i="1"/>
  <c r="AB43" i="1"/>
  <c r="AQ43" i="1"/>
  <c r="AS43" i="1" s="1"/>
  <c r="AU43" i="1" s="1"/>
  <c r="J44" i="1"/>
  <c r="K44" i="1"/>
  <c r="M44" i="1"/>
  <c r="AK46" i="1"/>
  <c r="W48" i="1"/>
  <c r="Z12" i="1" s="1"/>
  <c r="B2" i="15"/>
  <c r="B2" i="14"/>
  <c r="G9" i="14"/>
  <c r="R8" i="2" s="1"/>
  <c r="H9" i="14"/>
  <c r="S8" i="2" s="1"/>
  <c r="I9" i="14"/>
  <c r="T8" i="2" s="1"/>
  <c r="J9" i="14"/>
  <c r="U8" i="2" s="1"/>
  <c r="K9" i="14"/>
  <c r="V8" i="2" s="1"/>
  <c r="L9" i="14"/>
  <c r="W8" i="2" s="1"/>
  <c r="M9" i="14"/>
  <c r="X8" i="2" s="1"/>
  <c r="G10" i="14"/>
  <c r="R8" i="3"/>
  <c r="H10" i="14"/>
  <c r="S8" i="3" s="1"/>
  <c r="I10" i="14"/>
  <c r="T8" i="3" s="1"/>
  <c r="J10" i="14"/>
  <c r="U8" i="3" s="1"/>
  <c r="K10" i="14"/>
  <c r="V8" i="3" s="1"/>
  <c r="L10" i="14"/>
  <c r="W8" i="3" s="1"/>
  <c r="M10" i="14"/>
  <c r="X8" i="3" s="1"/>
  <c r="G11" i="14"/>
  <c r="R8" i="4" s="1"/>
  <c r="H11" i="14"/>
  <c r="S8" i="4" s="1"/>
  <c r="I11" i="14"/>
  <c r="T8" i="4" s="1"/>
  <c r="J11" i="14"/>
  <c r="U8" i="4" s="1"/>
  <c r="K11" i="14"/>
  <c r="V8" i="4" s="1"/>
  <c r="L11" i="14"/>
  <c r="W8" i="4"/>
  <c r="M11" i="14"/>
  <c r="X8" i="4" s="1"/>
  <c r="G12" i="14"/>
  <c r="R8" i="13" s="1"/>
  <c r="H12" i="14"/>
  <c r="S8" i="13" s="1"/>
  <c r="I12" i="14"/>
  <c r="T8" i="13" s="1"/>
  <c r="J12" i="14"/>
  <c r="U8" i="13" s="1"/>
  <c r="K12" i="14"/>
  <c r="V8" i="13" s="1"/>
  <c r="L12" i="14"/>
  <c r="W8" i="13"/>
  <c r="M12" i="14"/>
  <c r="X8" i="13" s="1"/>
  <c r="G13" i="14"/>
  <c r="R8" i="12" s="1"/>
  <c r="H13" i="14"/>
  <c r="S8" i="12" s="1"/>
  <c r="I13" i="14"/>
  <c r="T8" i="12" s="1"/>
  <c r="J13" i="14"/>
  <c r="U8" i="12"/>
  <c r="K13" i="14"/>
  <c r="V8" i="12" s="1"/>
  <c r="L13" i="14"/>
  <c r="W8" i="12" s="1"/>
  <c r="M13" i="14"/>
  <c r="X8" i="12" s="1"/>
  <c r="G14" i="14"/>
  <c r="R8" i="11"/>
  <c r="H14" i="14"/>
  <c r="S8" i="11" s="1"/>
  <c r="I14" i="14"/>
  <c r="T8" i="11" s="1"/>
  <c r="J14" i="14"/>
  <c r="U8" i="11" s="1"/>
  <c r="K14" i="14"/>
  <c r="V8" i="11" s="1"/>
  <c r="L14" i="14"/>
  <c r="W8" i="11" s="1"/>
  <c r="M14" i="14"/>
  <c r="X8" i="11" s="1"/>
  <c r="G15" i="14"/>
  <c r="R8" i="10"/>
  <c r="H15" i="14"/>
  <c r="S8" i="10"/>
  <c r="I15" i="14"/>
  <c r="T8" i="10" s="1"/>
  <c r="J15" i="14"/>
  <c r="U8" i="10" s="1"/>
  <c r="K15" i="14"/>
  <c r="V8" i="10" s="1"/>
  <c r="L15" i="14"/>
  <c r="W8" i="10" s="1"/>
  <c r="M15" i="14"/>
  <c r="X8" i="10" s="1"/>
  <c r="C16" i="14"/>
  <c r="O7" i="1" s="1"/>
  <c r="G16" i="14"/>
  <c r="R8" i="9" s="1"/>
  <c r="H16" i="14"/>
  <c r="S8" i="9"/>
  <c r="I16" i="14"/>
  <c r="T8" i="9" s="1"/>
  <c r="J16" i="14"/>
  <c r="U8" i="9" s="1"/>
  <c r="K16" i="14"/>
  <c r="V8" i="9" s="1"/>
  <c r="L16" i="14"/>
  <c r="W8" i="9" s="1"/>
  <c r="M16" i="14"/>
  <c r="X8" i="9" s="1"/>
  <c r="G17" i="14"/>
  <c r="R8" i="8" s="1"/>
  <c r="H17" i="14"/>
  <c r="S8" i="8" s="1"/>
  <c r="I17" i="14"/>
  <c r="T8" i="8" s="1"/>
  <c r="J17" i="14"/>
  <c r="U8" i="8" s="1"/>
  <c r="K17" i="14"/>
  <c r="V8" i="8" s="1"/>
  <c r="L17" i="14"/>
  <c r="W8" i="8" s="1"/>
  <c r="M17" i="14"/>
  <c r="X8" i="8" s="1"/>
  <c r="G18" i="14"/>
  <c r="R8" i="7" s="1"/>
  <c r="H18" i="14"/>
  <c r="S8" i="7" s="1"/>
  <c r="I18" i="14"/>
  <c r="T8" i="7" s="1"/>
  <c r="J18" i="14"/>
  <c r="U8" i="7" s="1"/>
  <c r="K18" i="14"/>
  <c r="V8" i="7" s="1"/>
  <c r="L18" i="14"/>
  <c r="W8" i="7" s="1"/>
  <c r="M18" i="14"/>
  <c r="X8" i="7" s="1"/>
  <c r="G19" i="14"/>
  <c r="R8" i="6" s="1"/>
  <c r="H19" i="14"/>
  <c r="S8" i="6" s="1"/>
  <c r="I19" i="14"/>
  <c r="T8" i="6" s="1"/>
  <c r="J19" i="14"/>
  <c r="U8" i="6"/>
  <c r="K19" i="14"/>
  <c r="V8" i="6" s="1"/>
  <c r="L19" i="14"/>
  <c r="W8" i="6" s="1"/>
  <c r="M19" i="14"/>
  <c r="X8" i="6" s="1"/>
  <c r="AU34" i="1"/>
  <c r="AU41" i="2"/>
  <c r="AU42" i="1"/>
  <c r="AU39" i="1"/>
  <c r="AU43" i="2"/>
  <c r="AU36" i="4"/>
  <c r="AU22" i="1"/>
  <c r="AU36" i="2"/>
  <c r="AU29" i="2"/>
  <c r="AU20" i="2"/>
  <c r="AU16" i="2"/>
  <c r="O7" i="12"/>
  <c r="AU42" i="12"/>
  <c r="AU42" i="3"/>
  <c r="AU36" i="3"/>
  <c r="AU25" i="3"/>
  <c r="AU37" i="3"/>
  <c r="AU34" i="10"/>
  <c r="AU16" i="4"/>
  <c r="AU18" i="12"/>
  <c r="AU17" i="11"/>
  <c r="AU14" i="10"/>
  <c r="AU27" i="12"/>
  <c r="AU33" i="11"/>
  <c r="AU26" i="13"/>
  <c r="AU43" i="12"/>
  <c r="AU34" i="12"/>
  <c r="AU23" i="12"/>
  <c r="AU37" i="11"/>
  <c r="AU32" i="11"/>
  <c r="AU43" i="10"/>
  <c r="AU38" i="10"/>
  <c r="AU34" i="8"/>
  <c r="AU14" i="12"/>
  <c r="AU29" i="11"/>
  <c r="AU24" i="11"/>
  <c r="AU13" i="11"/>
  <c r="AU30" i="10"/>
  <c r="AU13" i="10"/>
  <c r="AU16" i="9"/>
  <c r="AU24" i="7"/>
  <c r="AU40" i="9"/>
  <c r="AU35" i="9"/>
  <c r="AU24" i="9"/>
  <c r="AU19" i="9"/>
  <c r="AU35" i="8"/>
  <c r="AU22" i="10"/>
  <c r="AU39" i="9"/>
  <c r="AU28" i="9"/>
  <c r="AU28" i="7"/>
  <c r="AU23" i="8"/>
  <c r="AU18" i="8"/>
  <c r="AU30" i="8"/>
  <c r="AU23" i="7"/>
  <c r="AU37" i="6"/>
  <c r="AU30" i="6"/>
  <c r="AU17" i="7"/>
  <c r="AU14" i="7"/>
  <c r="AU13" i="7"/>
  <c r="AU42" i="6"/>
  <c r="AU25" i="6"/>
  <c r="AU17" i="6"/>
  <c r="AU24" i="6"/>
  <c r="AU23" i="6"/>
  <c r="AU20" i="6"/>
  <c r="AU29" i="6"/>
  <c r="AU26" i="6"/>
  <c r="AU21" i="6"/>
  <c r="N8" i="14"/>
  <c r="D13" i="1" s="1"/>
  <c r="H13" i="1" s="1"/>
  <c r="Q2" i="6"/>
  <c r="Q2" i="9"/>
  <c r="Q2" i="4"/>
  <c r="Q2" i="1"/>
  <c r="Q2" i="7"/>
  <c r="Q2" i="12"/>
  <c r="Q2" i="3"/>
  <c r="Q2" i="8"/>
  <c r="Q2" i="13"/>
  <c r="Q2" i="2"/>
  <c r="Q2" i="10"/>
  <c r="Q2" i="11"/>
  <c r="E6" i="15"/>
  <c r="A9" i="16" l="1"/>
  <c r="A18" i="16"/>
  <c r="O7" i="8"/>
  <c r="AB44" i="2"/>
  <c r="G12" i="15" s="1"/>
  <c r="AB44" i="13"/>
  <c r="G15" i="15" s="1"/>
  <c r="AB44" i="9"/>
  <c r="G19" i="15" s="1"/>
  <c r="AB44" i="11"/>
  <c r="G17" i="15" s="1"/>
  <c r="O7" i="9"/>
  <c r="O7" i="6"/>
  <c r="O7" i="2"/>
  <c r="O7" i="3"/>
  <c r="O7" i="4"/>
  <c r="O7" i="10"/>
  <c r="O7" i="7"/>
  <c r="O7" i="11"/>
  <c r="F10" i="15"/>
  <c r="O7" i="13"/>
  <c r="A16" i="16"/>
  <c r="N9" i="14"/>
  <c r="B13" i="2" s="1"/>
  <c r="AO13" i="2" s="1"/>
  <c r="A10" i="16"/>
  <c r="AU37" i="1"/>
  <c r="AU30" i="1"/>
  <c r="AU14" i="2"/>
  <c r="AB44" i="7"/>
  <c r="G21" i="15" s="1"/>
  <c r="AB44" i="6"/>
  <c r="G22" i="15" s="1"/>
  <c r="AV14" i="1"/>
  <c r="AT13" i="1"/>
  <c r="L13" i="1" s="1"/>
  <c r="AU38" i="1"/>
  <c r="AU27" i="1"/>
  <c r="AU23" i="1"/>
  <c r="AB44" i="1"/>
  <c r="G11" i="15" s="1"/>
  <c r="AB44" i="8"/>
  <c r="G20" i="15" s="1"/>
  <c r="AU35" i="1"/>
  <c r="AU28" i="1"/>
  <c r="AU17" i="1"/>
  <c r="AU15" i="1"/>
  <c r="AB44" i="3"/>
  <c r="G13" i="15" s="1"/>
  <c r="AU36" i="1"/>
  <c r="AU29" i="1"/>
  <c r="AU18" i="1"/>
  <c r="D14" i="1"/>
  <c r="E13" i="1"/>
  <c r="Q13" i="1" s="1"/>
  <c r="B14" i="2"/>
  <c r="B13" i="1"/>
  <c r="N7" i="14"/>
  <c r="N10" i="14" s="1"/>
  <c r="A12" i="16"/>
  <c r="A17" i="16"/>
  <c r="A15" i="16"/>
  <c r="A6" i="16"/>
  <c r="A8" i="16"/>
  <c r="A7" i="16"/>
  <c r="D13" i="2" l="1"/>
  <c r="C13" i="2"/>
  <c r="N13" i="2" s="1"/>
  <c r="AF13" i="2"/>
  <c r="S13" i="1"/>
  <c r="H11" i="15"/>
  <c r="G24" i="15"/>
  <c r="AV15" i="1"/>
  <c r="AT14" i="1"/>
  <c r="L14" i="1" s="1"/>
  <c r="S14" i="1" s="1"/>
  <c r="D14" i="2"/>
  <c r="Q13" i="2"/>
  <c r="H13" i="2"/>
  <c r="AF13" i="1"/>
  <c r="AI13" i="1" s="1"/>
  <c r="C13" i="1"/>
  <c r="N13" i="1" s="1"/>
  <c r="B14" i="1"/>
  <c r="AO13" i="1"/>
  <c r="AF14" i="2"/>
  <c r="AO14" i="2"/>
  <c r="B15" i="2"/>
  <c r="C14" i="2"/>
  <c r="N14" i="2" s="1"/>
  <c r="H14" i="1"/>
  <c r="D15" i="1"/>
  <c r="E14" i="1"/>
  <c r="B13" i="3"/>
  <c r="N11" i="14"/>
  <c r="D13" i="3"/>
  <c r="AP13" i="1"/>
  <c r="O13" i="1" s="1"/>
  <c r="AV16" i="1" l="1"/>
  <c r="AT15" i="1"/>
  <c r="L15" i="1" s="1"/>
  <c r="S15" i="1" s="1"/>
  <c r="O8" i="1"/>
  <c r="H12" i="15"/>
  <c r="B13" i="4"/>
  <c r="D13" i="4"/>
  <c r="N12" i="14"/>
  <c r="AP14" i="1"/>
  <c r="O14" i="1" s="1"/>
  <c r="B16" i="2"/>
  <c r="C15" i="2"/>
  <c r="AF15" i="2"/>
  <c r="AO15" i="2"/>
  <c r="AO14" i="1"/>
  <c r="C14" i="1"/>
  <c r="N14" i="1" s="1"/>
  <c r="AF14" i="1"/>
  <c r="AI14" i="1" s="1"/>
  <c r="B15" i="1"/>
  <c r="AP13" i="2"/>
  <c r="O13" i="2" s="1"/>
  <c r="AI13" i="2"/>
  <c r="U13" i="1"/>
  <c r="D14" i="3"/>
  <c r="H13" i="3"/>
  <c r="E13" i="3"/>
  <c r="C13" i="3"/>
  <c r="N13" i="3" s="1"/>
  <c r="AF13" i="3"/>
  <c r="B14" i="3"/>
  <c r="AO13" i="3"/>
  <c r="D16" i="1"/>
  <c r="E15" i="1"/>
  <c r="H15" i="1"/>
  <c r="H14" i="2"/>
  <c r="D15" i="2"/>
  <c r="E14" i="2"/>
  <c r="Q14" i="2" s="1"/>
  <c r="AT16" i="1" l="1"/>
  <c r="L16" i="1" s="1"/>
  <c r="S16" i="1" s="1"/>
  <c r="AV17" i="1"/>
  <c r="Q13" i="3"/>
  <c r="O8" i="2"/>
  <c r="H13" i="15"/>
  <c r="Q14" i="1"/>
  <c r="AI14" i="2"/>
  <c r="AP14" i="2"/>
  <c r="O14" i="2" s="1"/>
  <c r="AP15" i="1"/>
  <c r="O15" i="1" s="1"/>
  <c r="AP13" i="3"/>
  <c r="O13" i="3" s="1"/>
  <c r="AI13" i="3"/>
  <c r="D15" i="3"/>
  <c r="E14" i="3"/>
  <c r="H14" i="3"/>
  <c r="W13" i="1"/>
  <c r="Z13" i="1"/>
  <c r="AF15" i="1"/>
  <c r="AI15" i="1" s="1"/>
  <c r="C15" i="1"/>
  <c r="N15" i="1" s="1"/>
  <c r="AO15" i="1"/>
  <c r="B16" i="1"/>
  <c r="D14" i="4"/>
  <c r="H13" i="4"/>
  <c r="E13" i="4"/>
  <c r="D16" i="2"/>
  <c r="E15" i="2"/>
  <c r="Q15" i="2" s="1"/>
  <c r="H15" i="2"/>
  <c r="E16" i="1"/>
  <c r="H16" i="1"/>
  <c r="D17" i="1"/>
  <c r="AF14" i="3"/>
  <c r="AO14" i="3"/>
  <c r="B15" i="3"/>
  <c r="C14" i="3"/>
  <c r="N14" i="3" s="1"/>
  <c r="C16" i="2"/>
  <c r="N16" i="2" s="1"/>
  <c r="AF16" i="2"/>
  <c r="AO16" i="2"/>
  <c r="B17" i="2"/>
  <c r="B13" i="13"/>
  <c r="N13" i="14"/>
  <c r="D13" i="13"/>
  <c r="AF13" i="4"/>
  <c r="C13" i="4"/>
  <c r="N13" i="4" s="1"/>
  <c r="B14" i="4"/>
  <c r="AO13" i="4"/>
  <c r="Q14" i="3" l="1"/>
  <c r="Q15" i="1"/>
  <c r="U15" i="1" s="1"/>
  <c r="Q13" i="4"/>
  <c r="H14" i="15"/>
  <c r="O8" i="3"/>
  <c r="AV18" i="1"/>
  <c r="AT17" i="1"/>
  <c r="L17" i="1" s="1"/>
  <c r="S17" i="1" s="1"/>
  <c r="E13" i="13"/>
  <c r="Q13" i="13" s="1"/>
  <c r="H13" i="13"/>
  <c r="D14" i="13"/>
  <c r="AF13" i="13"/>
  <c r="B14" i="13"/>
  <c r="C13" i="13"/>
  <c r="N13" i="13" s="1"/>
  <c r="AO13" i="13"/>
  <c r="AF15" i="3"/>
  <c r="C15" i="3"/>
  <c r="AO15" i="3"/>
  <c r="B16" i="3"/>
  <c r="E16" i="2"/>
  <c r="Q16" i="2" s="1"/>
  <c r="H16" i="2"/>
  <c r="D17" i="2"/>
  <c r="U14" i="1"/>
  <c r="W14" i="1" s="1"/>
  <c r="AP14" i="3"/>
  <c r="O14" i="3" s="1"/>
  <c r="AI14" i="3"/>
  <c r="AO14" i="4"/>
  <c r="C14" i="4"/>
  <c r="N14" i="4" s="1"/>
  <c r="B15" i="4"/>
  <c r="AF14" i="4"/>
  <c r="B13" i="12"/>
  <c r="D13" i="12"/>
  <c r="N14" i="14"/>
  <c r="AO17" i="2"/>
  <c r="C17" i="2"/>
  <c r="N17" i="2" s="1"/>
  <c r="AF17" i="2"/>
  <c r="B18" i="2"/>
  <c r="H17" i="1"/>
  <c r="D18" i="1"/>
  <c r="E17" i="1"/>
  <c r="AP16" i="1"/>
  <c r="O16" i="1" s="1"/>
  <c r="AP15" i="2"/>
  <c r="O15" i="2" s="1"/>
  <c r="AI15" i="2"/>
  <c r="AI13" i="4"/>
  <c r="AP13" i="4"/>
  <c r="O13" i="4" s="1"/>
  <c r="E14" i="4"/>
  <c r="D15" i="4"/>
  <c r="H14" i="4"/>
  <c r="C16" i="1"/>
  <c r="N16" i="1" s="1"/>
  <c r="B17" i="1"/>
  <c r="AF16" i="1"/>
  <c r="AI16" i="1" s="1"/>
  <c r="AO16" i="1"/>
  <c r="H15" i="3"/>
  <c r="D16" i="3"/>
  <c r="E15" i="3"/>
  <c r="Q15" i="3" l="1"/>
  <c r="Q14" i="4"/>
  <c r="Q16" i="1"/>
  <c r="U16" i="1" s="1"/>
  <c r="H15" i="15"/>
  <c r="O8" i="4"/>
  <c r="AV19" i="1"/>
  <c r="AT18" i="1"/>
  <c r="L18" i="1" s="1"/>
  <c r="Z14" i="1"/>
  <c r="E16" i="3"/>
  <c r="D17" i="3"/>
  <c r="H16" i="3"/>
  <c r="Z15" i="1"/>
  <c r="E15" i="4"/>
  <c r="D16" i="4"/>
  <c r="H15" i="4"/>
  <c r="E18" i="1"/>
  <c r="Q18" i="1" s="1"/>
  <c r="D19" i="1"/>
  <c r="H18" i="1"/>
  <c r="D14" i="12"/>
  <c r="H13" i="12"/>
  <c r="E13" i="12"/>
  <c r="W15" i="1"/>
  <c r="AO16" i="3"/>
  <c r="AF16" i="3"/>
  <c r="B17" i="3"/>
  <c r="C16" i="3"/>
  <c r="N16" i="3" s="1"/>
  <c r="AI15" i="3"/>
  <c r="AP15" i="3"/>
  <c r="O15" i="3" s="1"/>
  <c r="AF17" i="1"/>
  <c r="AI17" i="1" s="1"/>
  <c r="AO17" i="1"/>
  <c r="B18" i="1"/>
  <c r="C17" i="1"/>
  <c r="N17" i="1" s="1"/>
  <c r="AI14" i="4"/>
  <c r="AP17" i="1"/>
  <c r="O17" i="1" s="1"/>
  <c r="AF18" i="2"/>
  <c r="C18" i="2"/>
  <c r="N18" i="2" s="1"/>
  <c r="B19" i="2"/>
  <c r="AO18" i="2"/>
  <c r="B13" i="11"/>
  <c r="N15" i="14"/>
  <c r="D13" i="11"/>
  <c r="B14" i="12"/>
  <c r="C13" i="12"/>
  <c r="N13" i="12" s="1"/>
  <c r="AO13" i="12"/>
  <c r="AF13" i="12"/>
  <c r="AO15" i="4"/>
  <c r="B16" i="4"/>
  <c r="AF15" i="4"/>
  <c r="C15" i="4"/>
  <c r="N15" i="4" s="1"/>
  <c r="E17" i="2"/>
  <c r="Q17" i="2" s="1"/>
  <c r="D18" i="2"/>
  <c r="H17" i="2"/>
  <c r="AI16" i="2"/>
  <c r="AP16" i="2"/>
  <c r="O16" i="2" s="1"/>
  <c r="C14" i="13"/>
  <c r="B15" i="13"/>
  <c r="AO14" i="13"/>
  <c r="AF14" i="13"/>
  <c r="D15" i="13"/>
  <c r="E14" i="13"/>
  <c r="Q14" i="13" s="1"/>
  <c r="H14" i="13"/>
  <c r="AI13" i="13"/>
  <c r="Q13" i="12" l="1"/>
  <c r="Q16" i="3"/>
  <c r="Q15" i="4"/>
  <c r="AT19" i="1"/>
  <c r="L19" i="1" s="1"/>
  <c r="S19" i="1" s="1"/>
  <c r="AV20" i="1"/>
  <c r="H16" i="15"/>
  <c r="O8" i="13"/>
  <c r="Q17" i="1"/>
  <c r="U17" i="1" s="1"/>
  <c r="S18" i="1"/>
  <c r="U18" i="1" s="1"/>
  <c r="D16" i="13"/>
  <c r="E15" i="13"/>
  <c r="H15" i="13"/>
  <c r="AP17" i="2"/>
  <c r="O17" i="2" s="1"/>
  <c r="AI17" i="2"/>
  <c r="B17" i="4"/>
  <c r="AO16" i="4"/>
  <c r="AF16" i="4"/>
  <c r="C16" i="4"/>
  <c r="D14" i="11"/>
  <c r="E13" i="11"/>
  <c r="H13" i="11"/>
  <c r="AO13" i="11"/>
  <c r="AF13" i="11"/>
  <c r="B14" i="11"/>
  <c r="C13" i="11"/>
  <c r="N13" i="11" s="1"/>
  <c r="AO19" i="2"/>
  <c r="C19" i="2"/>
  <c r="AF19" i="2"/>
  <c r="B20" i="2"/>
  <c r="AO17" i="3"/>
  <c r="AF17" i="3"/>
  <c r="C17" i="3"/>
  <c r="N17" i="3" s="1"/>
  <c r="B18" i="3"/>
  <c r="AP13" i="12"/>
  <c r="O13" i="12" s="1"/>
  <c r="AI13" i="12"/>
  <c r="H14" i="12"/>
  <c r="E14" i="12"/>
  <c r="D15" i="12"/>
  <c r="AP18" i="1"/>
  <c r="O18" i="1" s="1"/>
  <c r="AI15" i="4"/>
  <c r="Z16" i="1"/>
  <c r="D18" i="3"/>
  <c r="H17" i="3"/>
  <c r="E17" i="3"/>
  <c r="AP14" i="13"/>
  <c r="O14" i="13" s="1"/>
  <c r="AI14" i="13"/>
  <c r="AO15" i="13"/>
  <c r="C15" i="13"/>
  <c r="N15" i="13" s="1"/>
  <c r="B16" i="13"/>
  <c r="AF15" i="13"/>
  <c r="H18" i="2"/>
  <c r="D19" i="2"/>
  <c r="E18" i="2"/>
  <c r="Q18" i="2" s="1"/>
  <c r="C14" i="12"/>
  <c r="AO14" i="12"/>
  <c r="B15" i="12"/>
  <c r="AF14" i="12"/>
  <c r="B13" i="10"/>
  <c r="D13" i="10"/>
  <c r="N16" i="14"/>
  <c r="C18" i="1"/>
  <c r="N18" i="1" s="1"/>
  <c r="B19" i="1"/>
  <c r="AF18" i="1"/>
  <c r="AI18" i="1" s="1"/>
  <c r="AO18" i="1"/>
  <c r="W16" i="1"/>
  <c r="D20" i="1"/>
  <c r="H19" i="1"/>
  <c r="E19" i="1"/>
  <c r="H16" i="4"/>
  <c r="E16" i="4"/>
  <c r="Q16" i="4" s="1"/>
  <c r="D17" i="4"/>
  <c r="AP16" i="3"/>
  <c r="O16" i="3" s="1"/>
  <c r="AI16" i="3"/>
  <c r="Q14" i="12" l="1"/>
  <c r="Q17" i="3"/>
  <c r="Q13" i="11"/>
  <c r="AT20" i="1"/>
  <c r="L20" i="1" s="1"/>
  <c r="S20" i="1" s="1"/>
  <c r="AV21" i="1"/>
  <c r="W17" i="1"/>
  <c r="W18" i="1" s="1"/>
  <c r="Q15" i="13"/>
  <c r="O8" i="12"/>
  <c r="H17" i="15"/>
  <c r="AI16" i="4"/>
  <c r="B13" i="9"/>
  <c r="N17" i="14"/>
  <c r="D13" i="9"/>
  <c r="B14" i="10"/>
  <c r="AO13" i="10"/>
  <c r="AF13" i="10"/>
  <c r="C13" i="10"/>
  <c r="AO15" i="12"/>
  <c r="B16" i="12"/>
  <c r="AF15" i="12"/>
  <c r="C15" i="12"/>
  <c r="N15" i="12" s="1"/>
  <c r="AP18" i="2"/>
  <c r="O18" i="2" s="1"/>
  <c r="AI18" i="2"/>
  <c r="AF16" i="13"/>
  <c r="B17" i="13"/>
  <c r="C16" i="13"/>
  <c r="N16" i="13" s="1"/>
  <c r="AO16" i="13"/>
  <c r="Z17" i="1"/>
  <c r="Z18" i="1" s="1"/>
  <c r="E15" i="12"/>
  <c r="Q15" i="12" s="1"/>
  <c r="H15" i="12"/>
  <c r="D16" i="12"/>
  <c r="B19" i="3"/>
  <c r="C18" i="3"/>
  <c r="N18" i="3" s="1"/>
  <c r="AO18" i="3"/>
  <c r="AF18" i="3"/>
  <c r="C14" i="11"/>
  <c r="N14" i="11" s="1"/>
  <c r="AO14" i="11"/>
  <c r="AF14" i="11"/>
  <c r="B15" i="11"/>
  <c r="AI13" i="11"/>
  <c r="AP13" i="11"/>
  <c r="O13" i="11" s="1"/>
  <c r="B18" i="4"/>
  <c r="C17" i="4"/>
  <c r="N17" i="4" s="1"/>
  <c r="AF17" i="4"/>
  <c r="AO17" i="4"/>
  <c r="D17" i="13"/>
  <c r="H16" i="13"/>
  <c r="E16" i="13"/>
  <c r="D18" i="4"/>
  <c r="H17" i="4"/>
  <c r="E17" i="4"/>
  <c r="AP19" i="1"/>
  <c r="O19" i="1" s="1"/>
  <c r="D21" i="1"/>
  <c r="H20" i="1"/>
  <c r="E20" i="1"/>
  <c r="C19" i="1"/>
  <c r="N19" i="1" s="1"/>
  <c r="B20" i="1"/>
  <c r="AF19" i="1"/>
  <c r="AI19" i="1" s="1"/>
  <c r="AO19" i="1"/>
  <c r="H13" i="10"/>
  <c r="D14" i="10"/>
  <c r="E13" i="10"/>
  <c r="H19" i="2"/>
  <c r="D20" i="2"/>
  <c r="E19" i="2"/>
  <c r="Q19" i="2" s="1"/>
  <c r="AI17" i="3"/>
  <c r="AP17" i="3"/>
  <c r="O17" i="3" s="1"/>
  <c r="E18" i="3"/>
  <c r="Q18" i="3" s="1"/>
  <c r="H18" i="3"/>
  <c r="D19" i="3"/>
  <c r="AI14" i="12"/>
  <c r="AP14" i="12"/>
  <c r="O14" i="12" s="1"/>
  <c r="AF20" i="2"/>
  <c r="C20" i="2"/>
  <c r="N20" i="2" s="1"/>
  <c r="B21" i="2"/>
  <c r="AO20" i="2"/>
  <c r="H14" i="11"/>
  <c r="D15" i="11"/>
  <c r="E14" i="11"/>
  <c r="AI15" i="13"/>
  <c r="AP15" i="13"/>
  <c r="O15" i="13" s="1"/>
  <c r="Q17" i="4" l="1"/>
  <c r="Q19" i="1"/>
  <c r="U19" i="1" s="1"/>
  <c r="W19" i="1" s="1"/>
  <c r="Q16" i="13"/>
  <c r="Q13" i="10"/>
  <c r="AV22" i="1"/>
  <c r="AT21" i="1"/>
  <c r="L21" i="1" s="1"/>
  <c r="S21" i="1" s="1"/>
  <c r="Q14" i="11"/>
  <c r="O8" i="11"/>
  <c r="H18" i="15"/>
  <c r="AP14" i="11"/>
  <c r="O14" i="11" s="1"/>
  <c r="AI14" i="11"/>
  <c r="H20" i="2"/>
  <c r="D21" i="2"/>
  <c r="E20" i="2"/>
  <c r="Q20" i="2" s="1"/>
  <c r="E14" i="10"/>
  <c r="H14" i="10"/>
  <c r="D15" i="10"/>
  <c r="AF20" i="1"/>
  <c r="AO20" i="1"/>
  <c r="B21" i="1"/>
  <c r="C20" i="1"/>
  <c r="N20" i="1" s="1"/>
  <c r="C19" i="3"/>
  <c r="AF19" i="3"/>
  <c r="B20" i="3"/>
  <c r="AO19" i="3"/>
  <c r="C17" i="13"/>
  <c r="AF17" i="13"/>
  <c r="B18" i="13"/>
  <c r="AO17" i="13"/>
  <c r="AO14" i="10"/>
  <c r="C14" i="10"/>
  <c r="N14" i="10" s="1"/>
  <c r="B15" i="10"/>
  <c r="AF14" i="10"/>
  <c r="B13" i="8"/>
  <c r="D13" i="8"/>
  <c r="N18" i="14"/>
  <c r="H15" i="11"/>
  <c r="D16" i="11"/>
  <c r="E15" i="11"/>
  <c r="AF21" i="2"/>
  <c r="B22" i="2"/>
  <c r="AO21" i="2"/>
  <c r="C21" i="2"/>
  <c r="N21" i="2" s="1"/>
  <c r="H19" i="3"/>
  <c r="E19" i="3"/>
  <c r="Q19" i="3" s="1"/>
  <c r="D20" i="3"/>
  <c r="AI18" i="3"/>
  <c r="AP18" i="3"/>
  <c r="O18" i="3" s="1"/>
  <c r="AP19" i="2"/>
  <c r="O19" i="2" s="1"/>
  <c r="AI19" i="2"/>
  <c r="AP13" i="10"/>
  <c r="O13" i="10" s="1"/>
  <c r="AI13" i="10"/>
  <c r="AI20" i="1"/>
  <c r="AP20" i="1"/>
  <c r="O20" i="1" s="1"/>
  <c r="E21" i="1"/>
  <c r="H21" i="1"/>
  <c r="D22" i="1"/>
  <c r="AI17" i="4"/>
  <c r="D19" i="4"/>
  <c r="H18" i="4"/>
  <c r="E18" i="4"/>
  <c r="AP16" i="13"/>
  <c r="O16" i="13" s="1"/>
  <c r="AI16" i="13"/>
  <c r="E17" i="13"/>
  <c r="D18" i="13"/>
  <c r="H17" i="13"/>
  <c r="B19" i="4"/>
  <c r="AO18" i="4"/>
  <c r="C18" i="4"/>
  <c r="N18" i="4" s="1"/>
  <c r="AF18" i="4"/>
  <c r="C15" i="11"/>
  <c r="N15" i="11" s="1"/>
  <c r="AF15" i="11"/>
  <c r="AO15" i="11"/>
  <c r="B16" i="11"/>
  <c r="H16" i="12"/>
  <c r="D17" i="12"/>
  <c r="E16" i="12"/>
  <c r="AI15" i="12"/>
  <c r="Z19" i="1"/>
  <c r="AO16" i="12"/>
  <c r="B17" i="12"/>
  <c r="C16" i="12"/>
  <c r="N16" i="12" s="1"/>
  <c r="AF16" i="12"/>
  <c r="D14" i="9"/>
  <c r="E13" i="9"/>
  <c r="H13" i="9"/>
  <c r="C13" i="9"/>
  <c r="AF13" i="9"/>
  <c r="B14" i="9"/>
  <c r="AO13" i="9"/>
  <c r="Q13" i="9" l="1"/>
  <c r="Q17" i="13"/>
  <c r="Q16" i="12"/>
  <c r="Q20" i="1"/>
  <c r="U20" i="1" s="1"/>
  <c r="W20" i="1" s="1"/>
  <c r="Q14" i="10"/>
  <c r="H19" i="15"/>
  <c r="O8" i="10"/>
  <c r="Q15" i="11"/>
  <c r="AV23" i="1"/>
  <c r="AT22" i="1"/>
  <c r="L22" i="1" s="1"/>
  <c r="S22" i="1" s="1"/>
  <c r="Q18" i="4"/>
  <c r="D15" i="9"/>
  <c r="E14" i="9"/>
  <c r="H14" i="9"/>
  <c r="C17" i="12"/>
  <c r="N17" i="12" s="1"/>
  <c r="AO17" i="12"/>
  <c r="AF17" i="12"/>
  <c r="B18" i="12"/>
  <c r="E17" i="12"/>
  <c r="H17" i="12"/>
  <c r="D18" i="12"/>
  <c r="AF19" i="4"/>
  <c r="AO19" i="4"/>
  <c r="B20" i="4"/>
  <c r="C19" i="4"/>
  <c r="E18" i="13"/>
  <c r="H18" i="13"/>
  <c r="D19" i="13"/>
  <c r="H20" i="3"/>
  <c r="E20" i="3"/>
  <c r="D21" i="3"/>
  <c r="E16" i="11"/>
  <c r="H16" i="11"/>
  <c r="D17" i="11"/>
  <c r="H13" i="8"/>
  <c r="D14" i="8"/>
  <c r="E13" i="8"/>
  <c r="C20" i="3"/>
  <c r="N20" i="3" s="1"/>
  <c r="B21" i="3"/>
  <c r="AF20" i="3"/>
  <c r="AO20" i="3"/>
  <c r="E15" i="10"/>
  <c r="D16" i="10"/>
  <c r="H15" i="10"/>
  <c r="AP14" i="10"/>
  <c r="O14" i="10" s="1"/>
  <c r="AI14" i="10"/>
  <c r="E21" i="2"/>
  <c r="Q21" i="2" s="1"/>
  <c r="D22" i="2"/>
  <c r="H21" i="2"/>
  <c r="AO14" i="9"/>
  <c r="B15" i="9"/>
  <c r="AF14" i="9"/>
  <c r="C14" i="9"/>
  <c r="N14" i="9" s="1"/>
  <c r="AP13" i="9"/>
  <c r="O13" i="9" s="1"/>
  <c r="AI13" i="9"/>
  <c r="Z20" i="1"/>
  <c r="AI16" i="12"/>
  <c r="AP16" i="12"/>
  <c r="O16" i="12" s="1"/>
  <c r="B17" i="11"/>
  <c r="AO16" i="11"/>
  <c r="C16" i="11"/>
  <c r="AF16" i="11"/>
  <c r="AI17" i="13"/>
  <c r="AP17" i="13"/>
  <c r="O17" i="13" s="1"/>
  <c r="AP18" i="4"/>
  <c r="O18" i="4" s="1"/>
  <c r="AI18" i="4"/>
  <c r="H19" i="4"/>
  <c r="D20" i="4"/>
  <c r="E19" i="4"/>
  <c r="H22" i="1"/>
  <c r="E22" i="1"/>
  <c r="D23" i="1"/>
  <c r="AP21" i="1"/>
  <c r="O21" i="1" s="1"/>
  <c r="AP19" i="3"/>
  <c r="O19" i="3" s="1"/>
  <c r="AI19" i="3"/>
  <c r="AF22" i="2"/>
  <c r="C22" i="2"/>
  <c r="B23" i="2"/>
  <c r="AO22" i="2"/>
  <c r="AI15" i="11"/>
  <c r="AP15" i="11"/>
  <c r="O15" i="11" s="1"/>
  <c r="B13" i="7"/>
  <c r="N19" i="14"/>
  <c r="D13" i="7"/>
  <c r="C13" i="8"/>
  <c r="N13" i="8" s="1"/>
  <c r="AO13" i="8"/>
  <c r="B14" i="8"/>
  <c r="AF13" i="8"/>
  <c r="C15" i="10"/>
  <c r="N15" i="10" s="1"/>
  <c r="AO15" i="10"/>
  <c r="AF15" i="10"/>
  <c r="B16" i="10"/>
  <c r="AF18" i="13"/>
  <c r="C18" i="13"/>
  <c r="N18" i="13" s="1"/>
  <c r="B19" i="13"/>
  <c r="AO18" i="13"/>
  <c r="AF21" i="1"/>
  <c r="AI21" i="1" s="1"/>
  <c r="AO21" i="1"/>
  <c r="B22" i="1"/>
  <c r="C21" i="1"/>
  <c r="N21" i="1" s="1"/>
  <c r="AI20" i="2"/>
  <c r="AP20" i="2"/>
  <c r="O20" i="2" s="1"/>
  <c r="Q19" i="4" l="1"/>
  <c r="Q17" i="12"/>
  <c r="Q15" i="10"/>
  <c r="Q20" i="3"/>
  <c r="Q13" i="8"/>
  <c r="Q18" i="13"/>
  <c r="Q16" i="11"/>
  <c r="Q14" i="9"/>
  <c r="AV24" i="1"/>
  <c r="AT23" i="1"/>
  <c r="L23" i="1" s="1"/>
  <c r="S23" i="1" s="1"/>
  <c r="O8" i="9"/>
  <c r="H20" i="15"/>
  <c r="Q21" i="1"/>
  <c r="U21" i="1" s="1"/>
  <c r="W21" i="1" s="1"/>
  <c r="B23" i="1"/>
  <c r="C22" i="1"/>
  <c r="N22" i="1" s="1"/>
  <c r="AO22" i="1"/>
  <c r="AF22" i="1"/>
  <c r="AI22" i="1" s="1"/>
  <c r="B20" i="13"/>
  <c r="C19" i="13"/>
  <c r="N19" i="13" s="1"/>
  <c r="AO19" i="13"/>
  <c r="AF19" i="13"/>
  <c r="AO14" i="8"/>
  <c r="B15" i="8"/>
  <c r="AF14" i="8"/>
  <c r="C14" i="8"/>
  <c r="N14" i="8" s="1"/>
  <c r="B13" i="6"/>
  <c r="D13" i="6"/>
  <c r="B24" i="2"/>
  <c r="C23" i="2"/>
  <c r="N23" i="2" s="1"/>
  <c r="AO23" i="2"/>
  <c r="AF23" i="2"/>
  <c r="AP22" i="1"/>
  <c r="O22" i="1" s="1"/>
  <c r="AP19" i="4"/>
  <c r="O19" i="4" s="1"/>
  <c r="AI19" i="4"/>
  <c r="AF17" i="11"/>
  <c r="C17" i="11"/>
  <c r="N17" i="11" s="1"/>
  <c r="AO17" i="11"/>
  <c r="B18" i="11"/>
  <c r="C15" i="9"/>
  <c r="N15" i="9" s="1"/>
  <c r="AF15" i="9"/>
  <c r="B16" i="9"/>
  <c r="AO15" i="9"/>
  <c r="H22" i="2"/>
  <c r="E22" i="2"/>
  <c r="Q22" i="2" s="1"/>
  <c r="D23" i="2"/>
  <c r="D17" i="10"/>
  <c r="H16" i="10"/>
  <c r="E16" i="10"/>
  <c r="AI13" i="8"/>
  <c r="AP13" i="8"/>
  <c r="O13" i="8" s="1"/>
  <c r="H21" i="3"/>
  <c r="E21" i="3"/>
  <c r="D22" i="3"/>
  <c r="E19" i="13"/>
  <c r="Q19" i="13" s="1"/>
  <c r="D20" i="13"/>
  <c r="H19" i="13"/>
  <c r="AP18" i="13"/>
  <c r="O18" i="13" s="1"/>
  <c r="AI18" i="13"/>
  <c r="B21" i="4"/>
  <c r="AF20" i="4"/>
  <c r="AO20" i="4"/>
  <c r="C20" i="4"/>
  <c r="N20" i="4" s="1"/>
  <c r="AI14" i="9"/>
  <c r="AP14" i="9"/>
  <c r="O14" i="9" s="1"/>
  <c r="AF16" i="10"/>
  <c r="C16" i="10"/>
  <c r="B17" i="10"/>
  <c r="AO16" i="10"/>
  <c r="H13" i="7"/>
  <c r="D14" i="7"/>
  <c r="E13" i="7"/>
  <c r="Q13" i="7" s="1"/>
  <c r="AO13" i="7"/>
  <c r="AF13" i="7"/>
  <c r="B14" i="7"/>
  <c r="C13" i="7"/>
  <c r="N13" i="7" s="1"/>
  <c r="D24" i="1"/>
  <c r="H23" i="1"/>
  <c r="E23" i="1"/>
  <c r="E20" i="4"/>
  <c r="D21" i="4"/>
  <c r="H20" i="4"/>
  <c r="AI21" i="2"/>
  <c r="AP21" i="2"/>
  <c r="O21" i="2" s="1"/>
  <c r="AP15" i="10"/>
  <c r="O15" i="10" s="1"/>
  <c r="AI15" i="10"/>
  <c r="AO21" i="3"/>
  <c r="AF21" i="3"/>
  <c r="B22" i="3"/>
  <c r="C21" i="3"/>
  <c r="N21" i="3" s="1"/>
  <c r="E14" i="8"/>
  <c r="Q14" i="8" s="1"/>
  <c r="H14" i="8"/>
  <c r="D15" i="8"/>
  <c r="E17" i="11"/>
  <c r="Q17" i="11" s="1"/>
  <c r="D18" i="11"/>
  <c r="H17" i="11"/>
  <c r="AI16" i="11"/>
  <c r="AP16" i="11"/>
  <c r="O16" i="11" s="1"/>
  <c r="AI20" i="3"/>
  <c r="AP20" i="3"/>
  <c r="O20" i="3" s="1"/>
  <c r="H18" i="12"/>
  <c r="E18" i="12"/>
  <c r="D19" i="12"/>
  <c r="AP17" i="12"/>
  <c r="O17" i="12" s="1"/>
  <c r="AI17" i="12"/>
  <c r="AF18" i="12"/>
  <c r="AO18" i="12"/>
  <c r="B19" i="12"/>
  <c r="C18" i="12"/>
  <c r="E15" i="9"/>
  <c r="Q15" i="9" s="1"/>
  <c r="H15" i="9"/>
  <c r="D16" i="9"/>
  <c r="Q20" i="4" l="1"/>
  <c r="Q18" i="12"/>
  <c r="AT24" i="1"/>
  <c r="L24" i="1" s="1"/>
  <c r="S24" i="1" s="1"/>
  <c r="AV25" i="1"/>
  <c r="H21" i="15"/>
  <c r="O8" i="8"/>
  <c r="Q21" i="3"/>
  <c r="Q16" i="10"/>
  <c r="Q22" i="1"/>
  <c r="U22" i="1" s="1"/>
  <c r="W22" i="1" s="1"/>
  <c r="AP18" i="12"/>
  <c r="O18" i="12" s="1"/>
  <c r="AI18" i="12"/>
  <c r="H18" i="11"/>
  <c r="E18" i="11"/>
  <c r="D19" i="11"/>
  <c r="D16" i="8"/>
  <c r="H15" i="8"/>
  <c r="E15" i="8"/>
  <c r="Q15" i="8" s="1"/>
  <c r="AI14" i="8"/>
  <c r="AP14" i="8"/>
  <c r="O14" i="8" s="1"/>
  <c r="AO22" i="3"/>
  <c r="B23" i="3"/>
  <c r="C22" i="3"/>
  <c r="AF22" i="3"/>
  <c r="D22" i="4"/>
  <c r="E21" i="4"/>
  <c r="H21" i="4"/>
  <c r="AP23" i="1"/>
  <c r="O23" i="1" s="1"/>
  <c r="E24" i="1"/>
  <c r="D25" i="1"/>
  <c r="H24" i="1"/>
  <c r="AF14" i="7"/>
  <c r="C14" i="7"/>
  <c r="N14" i="7" s="1"/>
  <c r="B15" i="7"/>
  <c r="AO14" i="7"/>
  <c r="D15" i="7"/>
  <c r="E14" i="7"/>
  <c r="H14" i="7"/>
  <c r="C21" i="4"/>
  <c r="N21" i="4" s="1"/>
  <c r="AO21" i="4"/>
  <c r="AF21" i="4"/>
  <c r="B22" i="4"/>
  <c r="AI19" i="13"/>
  <c r="AP19" i="13"/>
  <c r="O19" i="13" s="1"/>
  <c r="E22" i="3"/>
  <c r="Q22" i="3" s="1"/>
  <c r="D23" i="3"/>
  <c r="H22" i="3"/>
  <c r="AP16" i="10"/>
  <c r="O16" i="10" s="1"/>
  <c r="AI16" i="10"/>
  <c r="D18" i="10"/>
  <c r="E17" i="10"/>
  <c r="H17" i="10"/>
  <c r="AI22" i="2"/>
  <c r="AP22" i="2"/>
  <c r="O22" i="2" s="1"/>
  <c r="AO16" i="9"/>
  <c r="B17" i="9"/>
  <c r="C16" i="9"/>
  <c r="N16" i="9" s="1"/>
  <c r="AF16" i="9"/>
  <c r="AO18" i="11"/>
  <c r="B19" i="11"/>
  <c r="AF18" i="11"/>
  <c r="C18" i="11"/>
  <c r="N18" i="11" s="1"/>
  <c r="C13" i="6"/>
  <c r="AF13" i="6"/>
  <c r="B14" i="6"/>
  <c r="AO13" i="6"/>
  <c r="AO15" i="8"/>
  <c r="B16" i="8"/>
  <c r="AF15" i="8"/>
  <c r="C15" i="8"/>
  <c r="H16" i="9"/>
  <c r="D17" i="9"/>
  <c r="E16" i="9"/>
  <c r="Q16" i="9" s="1"/>
  <c r="AI15" i="9"/>
  <c r="AP15" i="9"/>
  <c r="O15" i="9" s="1"/>
  <c r="AO19" i="12"/>
  <c r="B20" i="12"/>
  <c r="C19" i="12"/>
  <c r="N19" i="12" s="1"/>
  <c r="AF19" i="12"/>
  <c r="E19" i="12"/>
  <c r="H19" i="12"/>
  <c r="D20" i="12"/>
  <c r="AP17" i="11"/>
  <c r="O17" i="11" s="1"/>
  <c r="AI17" i="11"/>
  <c r="AP20" i="4"/>
  <c r="O20" i="4" s="1"/>
  <c r="AI20" i="4"/>
  <c r="AI13" i="7"/>
  <c r="C17" i="10"/>
  <c r="N17" i="10" s="1"/>
  <c r="B18" i="10"/>
  <c r="AO17" i="10"/>
  <c r="AF17" i="10"/>
  <c r="H20" i="13"/>
  <c r="D21" i="13"/>
  <c r="E20" i="13"/>
  <c r="AI21" i="3"/>
  <c r="AP21" i="3"/>
  <c r="O21" i="3" s="1"/>
  <c r="E23" i="2"/>
  <c r="Q23" i="2" s="1"/>
  <c r="H23" i="2"/>
  <c r="D24" i="2"/>
  <c r="Z21" i="1"/>
  <c r="AO24" i="2"/>
  <c r="B25" i="2"/>
  <c r="AF24" i="2"/>
  <c r="C24" i="2"/>
  <c r="N24" i="2" s="1"/>
  <c r="H13" i="6"/>
  <c r="D14" i="6"/>
  <c r="E13" i="6"/>
  <c r="AF20" i="13"/>
  <c r="C20" i="13"/>
  <c r="N20" i="13" s="1"/>
  <c r="AO20" i="13"/>
  <c r="B21" i="13"/>
  <c r="AF23" i="1"/>
  <c r="AI23" i="1" s="1"/>
  <c r="B24" i="1"/>
  <c r="AO23" i="1"/>
  <c r="C23" i="1"/>
  <c r="N23" i="1" s="1"/>
  <c r="Q14" i="7" l="1"/>
  <c r="Q13" i="6"/>
  <c r="Z22" i="1"/>
  <c r="Q19" i="12"/>
  <c r="Q21" i="4"/>
  <c r="AT25" i="1"/>
  <c r="L25" i="1" s="1"/>
  <c r="S25" i="1" s="1"/>
  <c r="AV26" i="1"/>
  <c r="Q17" i="10"/>
  <c r="Q20" i="13"/>
  <c r="Q23" i="1"/>
  <c r="U23" i="1" s="1"/>
  <c r="Z23" i="1" s="1"/>
  <c r="Q18" i="11"/>
  <c r="O8" i="7"/>
  <c r="H22" i="15"/>
  <c r="D15" i="6"/>
  <c r="H14" i="6"/>
  <c r="E14" i="6"/>
  <c r="B26" i="2"/>
  <c r="AF25" i="2"/>
  <c r="AO25" i="2"/>
  <c r="C25" i="2"/>
  <c r="N25" i="2" s="1"/>
  <c r="D25" i="2"/>
  <c r="H24" i="2"/>
  <c r="E24" i="2"/>
  <c r="Q24" i="2" s="1"/>
  <c r="AP23" i="2"/>
  <c r="O23" i="2" s="1"/>
  <c r="AI23" i="2"/>
  <c r="AP20" i="13"/>
  <c r="O20" i="13" s="1"/>
  <c r="AI20" i="13"/>
  <c r="E20" i="12"/>
  <c r="H20" i="12"/>
  <c r="D21" i="12"/>
  <c r="AP19" i="12"/>
  <c r="O19" i="12" s="1"/>
  <c r="AI19" i="12"/>
  <c r="AP16" i="9"/>
  <c r="O16" i="9" s="1"/>
  <c r="AI16" i="9"/>
  <c r="B17" i="8"/>
  <c r="AO16" i="8"/>
  <c r="C16" i="8"/>
  <c r="N16" i="8" s="1"/>
  <c r="AF16" i="8"/>
  <c r="AO19" i="11"/>
  <c r="C19" i="11"/>
  <c r="B20" i="11"/>
  <c r="AF19" i="11"/>
  <c r="D19" i="10"/>
  <c r="H18" i="10"/>
  <c r="E18" i="10"/>
  <c r="AP22" i="3"/>
  <c r="O22" i="3" s="1"/>
  <c r="AI22" i="3"/>
  <c r="C22" i="4"/>
  <c r="N22" i="4" s="1"/>
  <c r="B23" i="4"/>
  <c r="AF22" i="4"/>
  <c r="AO22" i="4"/>
  <c r="E15" i="7"/>
  <c r="H15" i="7"/>
  <c r="D16" i="7"/>
  <c r="AF15" i="7"/>
  <c r="C15" i="7"/>
  <c r="AO15" i="7"/>
  <c r="B16" i="7"/>
  <c r="AP24" i="1"/>
  <c r="O24" i="1" s="1"/>
  <c r="H22" i="4"/>
  <c r="D23" i="4"/>
  <c r="E22" i="4"/>
  <c r="AI15" i="8"/>
  <c r="H16" i="8"/>
  <c r="E16" i="8"/>
  <c r="D17" i="8"/>
  <c r="AP18" i="11"/>
  <c r="O18" i="11" s="1"/>
  <c r="AI18" i="11"/>
  <c r="B25" i="1"/>
  <c r="C24" i="1"/>
  <c r="N24" i="1" s="1"/>
  <c r="AF24" i="1"/>
  <c r="AI24" i="1" s="1"/>
  <c r="AO24" i="1"/>
  <c r="B22" i="13"/>
  <c r="AF21" i="13"/>
  <c r="C21" i="13"/>
  <c r="AO21" i="13"/>
  <c r="AI13" i="6"/>
  <c r="AP13" i="6"/>
  <c r="O13" i="6" s="1"/>
  <c r="H21" i="13"/>
  <c r="D22" i="13"/>
  <c r="E21" i="13"/>
  <c r="B19" i="10"/>
  <c r="AF18" i="10"/>
  <c r="C18" i="10"/>
  <c r="N18" i="10" s="1"/>
  <c r="AO18" i="10"/>
  <c r="C20" i="12"/>
  <c r="N20" i="12" s="1"/>
  <c r="B21" i="12"/>
  <c r="AF20" i="12"/>
  <c r="AO20" i="12"/>
  <c r="E17" i="9"/>
  <c r="H17" i="9"/>
  <c r="D18" i="9"/>
  <c r="AF14" i="6"/>
  <c r="C14" i="6"/>
  <c r="N14" i="6" s="1"/>
  <c r="B15" i="6"/>
  <c r="AO14" i="6"/>
  <c r="AO17" i="9"/>
  <c r="C17" i="9"/>
  <c r="B18" i="9"/>
  <c r="AF17" i="9"/>
  <c r="AP17" i="10"/>
  <c r="O17" i="10" s="1"/>
  <c r="AI17" i="10"/>
  <c r="E23" i="3"/>
  <c r="H23" i="3"/>
  <c r="D24" i="3"/>
  <c r="AI14" i="7"/>
  <c r="AP14" i="7"/>
  <c r="O14" i="7" s="1"/>
  <c r="H25" i="1"/>
  <c r="D26" i="1"/>
  <c r="E25" i="1"/>
  <c r="AP21" i="4"/>
  <c r="O21" i="4" s="1"/>
  <c r="AI21" i="4"/>
  <c r="B24" i="3"/>
  <c r="C23" i="3"/>
  <c r="N23" i="3" s="1"/>
  <c r="AF23" i="3"/>
  <c r="AO23" i="3"/>
  <c r="H19" i="11"/>
  <c r="D20" i="11"/>
  <c r="E19" i="11"/>
  <c r="Q16" i="8" l="1"/>
  <c r="Q19" i="11"/>
  <c r="Q21" i="13"/>
  <c r="Q23" i="3"/>
  <c r="Q22" i="4"/>
  <c r="O8" i="6"/>
  <c r="H24" i="15"/>
  <c r="Q17" i="9"/>
  <c r="Q14" i="6"/>
  <c r="AT26" i="1"/>
  <c r="L26" i="1" s="1"/>
  <c r="S26" i="1" s="1"/>
  <c r="AV27" i="1"/>
  <c r="Q15" i="7"/>
  <c r="Q18" i="10"/>
  <c r="Q20" i="12"/>
  <c r="Q24" i="1"/>
  <c r="U24" i="1" s="1"/>
  <c r="Z24" i="1" s="1"/>
  <c r="W23" i="1"/>
  <c r="AI19" i="11"/>
  <c r="AP19" i="11"/>
  <c r="O19" i="11" s="1"/>
  <c r="C24" i="3"/>
  <c r="N24" i="3" s="1"/>
  <c r="B25" i="3"/>
  <c r="AO24" i="3"/>
  <c r="AF24" i="3"/>
  <c r="AP25" i="1"/>
  <c r="O25" i="1" s="1"/>
  <c r="D25" i="3"/>
  <c r="H24" i="3"/>
  <c r="E24" i="3"/>
  <c r="Q24" i="3" s="1"/>
  <c r="AI23" i="3"/>
  <c r="AP23" i="3"/>
  <c r="O23" i="3" s="1"/>
  <c r="B16" i="6"/>
  <c r="AO15" i="6"/>
  <c r="C15" i="6"/>
  <c r="N15" i="6" s="1"/>
  <c r="AF15" i="6"/>
  <c r="AO21" i="12"/>
  <c r="C21" i="12"/>
  <c r="AF21" i="12"/>
  <c r="B22" i="12"/>
  <c r="AF19" i="10"/>
  <c r="C19" i="10"/>
  <c r="N19" i="10" s="1"/>
  <c r="B20" i="10"/>
  <c r="AO19" i="10"/>
  <c r="E22" i="13"/>
  <c r="H22" i="13"/>
  <c r="D23" i="13"/>
  <c r="E17" i="8"/>
  <c r="H17" i="8"/>
  <c r="D18" i="8"/>
  <c r="D24" i="4"/>
  <c r="E23" i="4"/>
  <c r="H23" i="4"/>
  <c r="C23" i="4"/>
  <c r="AO23" i="4"/>
  <c r="B24" i="4"/>
  <c r="AF23" i="4"/>
  <c r="AP18" i="10"/>
  <c r="O18" i="10" s="1"/>
  <c r="AI18" i="10"/>
  <c r="H19" i="10"/>
  <c r="E19" i="10"/>
  <c r="Q19" i="10" s="1"/>
  <c r="D20" i="10"/>
  <c r="D22" i="12"/>
  <c r="H21" i="12"/>
  <c r="E21" i="12"/>
  <c r="Q21" i="12" s="1"/>
  <c r="AI20" i="12"/>
  <c r="AP20" i="12"/>
  <c r="O20" i="12" s="1"/>
  <c r="AI24" i="2"/>
  <c r="AP24" i="2"/>
  <c r="O24" i="2" s="1"/>
  <c r="H25" i="2"/>
  <c r="E25" i="2"/>
  <c r="Q25" i="2" s="1"/>
  <c r="D26" i="2"/>
  <c r="AI14" i="6"/>
  <c r="AP14" i="6"/>
  <c r="O14" i="6" s="1"/>
  <c r="H15" i="6"/>
  <c r="E15" i="6"/>
  <c r="D16" i="6"/>
  <c r="E20" i="11"/>
  <c r="D21" i="11"/>
  <c r="H20" i="11"/>
  <c r="E26" i="1"/>
  <c r="D27" i="1"/>
  <c r="H26" i="1"/>
  <c r="AF18" i="9"/>
  <c r="B19" i="9"/>
  <c r="C18" i="9"/>
  <c r="N18" i="9" s="1"/>
  <c r="AO18" i="9"/>
  <c r="H18" i="9"/>
  <c r="D19" i="9"/>
  <c r="E18" i="9"/>
  <c r="Q18" i="9" s="1"/>
  <c r="AP17" i="9"/>
  <c r="O17" i="9" s="1"/>
  <c r="AI17" i="9"/>
  <c r="AI21" i="13"/>
  <c r="AP21" i="13"/>
  <c r="O21" i="13" s="1"/>
  <c r="AF22" i="13"/>
  <c r="B23" i="13"/>
  <c r="AO22" i="13"/>
  <c r="C22" i="13"/>
  <c r="N22" i="13" s="1"/>
  <c r="C25" i="1"/>
  <c r="N25" i="1" s="1"/>
  <c r="AF25" i="1"/>
  <c r="AI25" i="1" s="1"/>
  <c r="B26" i="1"/>
  <c r="AO25" i="1"/>
  <c r="AP16" i="8"/>
  <c r="O16" i="8" s="1"/>
  <c r="AI16" i="8"/>
  <c r="AI22" i="4"/>
  <c r="AP22" i="4"/>
  <c r="O22" i="4" s="1"/>
  <c r="AO16" i="7"/>
  <c r="C16" i="7"/>
  <c r="N16" i="7" s="1"/>
  <c r="B17" i="7"/>
  <c r="AF16" i="7"/>
  <c r="H16" i="7"/>
  <c r="D17" i="7"/>
  <c r="E16" i="7"/>
  <c r="AI15" i="7"/>
  <c r="AP15" i="7"/>
  <c r="O15" i="7" s="1"/>
  <c r="AF20" i="11"/>
  <c r="C20" i="11"/>
  <c r="N20" i="11" s="1"/>
  <c r="AO20" i="11"/>
  <c r="B21" i="11"/>
  <c r="B18" i="8"/>
  <c r="AF17" i="8"/>
  <c r="AO17" i="8"/>
  <c r="C17" i="8"/>
  <c r="N17" i="8" s="1"/>
  <c r="C26" i="2"/>
  <c r="AO26" i="2"/>
  <c r="B27" i="2"/>
  <c r="AF26" i="2"/>
  <c r="Q15" i="6" l="1"/>
  <c r="Q23" i="4"/>
  <c r="Q20" i="11"/>
  <c r="Q16" i="7"/>
  <c r="Q17" i="8"/>
  <c r="Q22" i="13"/>
  <c r="AV28" i="1"/>
  <c r="AT27" i="1"/>
  <c r="L27" i="1" s="1"/>
  <c r="S27" i="1" s="1"/>
  <c r="Q25" i="1"/>
  <c r="U25" i="1" s="1"/>
  <c r="Z25" i="1" s="1"/>
  <c r="W24" i="1"/>
  <c r="AO21" i="11"/>
  <c r="C21" i="11"/>
  <c r="N21" i="11" s="1"/>
  <c r="AF21" i="11"/>
  <c r="B22" i="11"/>
  <c r="E17" i="7"/>
  <c r="H17" i="7"/>
  <c r="D18" i="7"/>
  <c r="C17" i="7"/>
  <c r="N17" i="7" s="1"/>
  <c r="AF17" i="7"/>
  <c r="AO17" i="7"/>
  <c r="B18" i="7"/>
  <c r="AO23" i="13"/>
  <c r="AF23" i="13"/>
  <c r="B24" i="13"/>
  <c r="C23" i="13"/>
  <c r="N23" i="13" s="1"/>
  <c r="AI18" i="9"/>
  <c r="AP18" i="9"/>
  <c r="O18" i="9" s="1"/>
  <c r="E27" i="1"/>
  <c r="D28" i="1"/>
  <c r="H27" i="1"/>
  <c r="AI20" i="11"/>
  <c r="AP20" i="11"/>
  <c r="O20" i="11" s="1"/>
  <c r="AI15" i="6"/>
  <c r="AP15" i="6"/>
  <c r="O15" i="6" s="1"/>
  <c r="AI25" i="2"/>
  <c r="AP25" i="2"/>
  <c r="O25" i="2" s="1"/>
  <c r="AI19" i="10"/>
  <c r="AP19" i="10"/>
  <c r="O19" i="10" s="1"/>
  <c r="B25" i="4"/>
  <c r="C24" i="4"/>
  <c r="N24" i="4" s="1"/>
  <c r="AF24" i="4"/>
  <c r="AO24" i="4"/>
  <c r="D25" i="4"/>
  <c r="H24" i="4"/>
  <c r="E24" i="4"/>
  <c r="Q24" i="4" s="1"/>
  <c r="E18" i="8"/>
  <c r="D19" i="8"/>
  <c r="H18" i="8"/>
  <c r="AI17" i="8"/>
  <c r="AP17" i="8"/>
  <c r="O17" i="8" s="1"/>
  <c r="E23" i="13"/>
  <c r="H23" i="13"/>
  <c r="D24" i="13"/>
  <c r="AP22" i="13"/>
  <c r="O22" i="13" s="1"/>
  <c r="AI22" i="13"/>
  <c r="C20" i="10"/>
  <c r="B21" i="10"/>
  <c r="AO20" i="10"/>
  <c r="AF20" i="10"/>
  <c r="B17" i="6"/>
  <c r="AO16" i="6"/>
  <c r="AF16" i="6"/>
  <c r="C16" i="6"/>
  <c r="N16" i="6" s="1"/>
  <c r="AP24" i="3"/>
  <c r="O24" i="3" s="1"/>
  <c r="AI24" i="3"/>
  <c r="H25" i="3"/>
  <c r="E25" i="3"/>
  <c r="D26" i="3"/>
  <c r="C25" i="3"/>
  <c r="N25" i="3" s="1"/>
  <c r="AO25" i="3"/>
  <c r="B26" i="3"/>
  <c r="AF25" i="3"/>
  <c r="AO27" i="2"/>
  <c r="C27" i="2"/>
  <c r="N27" i="2" s="1"/>
  <c r="B28" i="2"/>
  <c r="AF27" i="2"/>
  <c r="AF18" i="8"/>
  <c r="C18" i="8"/>
  <c r="B19" i="8"/>
  <c r="AO18" i="8"/>
  <c r="AI16" i="7"/>
  <c r="AP16" i="7"/>
  <c r="O16" i="7" s="1"/>
  <c r="C26" i="1"/>
  <c r="N26" i="1" s="1"/>
  <c r="B27" i="1"/>
  <c r="AF26" i="1"/>
  <c r="AI26" i="1" s="1"/>
  <c r="AO26" i="1"/>
  <c r="H19" i="9"/>
  <c r="D20" i="9"/>
  <c r="E19" i="9"/>
  <c r="B20" i="9"/>
  <c r="C19" i="9"/>
  <c r="N19" i="9" s="1"/>
  <c r="AF19" i="9"/>
  <c r="AO19" i="9"/>
  <c r="AP26" i="1"/>
  <c r="O26" i="1" s="1"/>
  <c r="H21" i="11"/>
  <c r="D22" i="11"/>
  <c r="E21" i="11"/>
  <c r="E16" i="6"/>
  <c r="D17" i="6"/>
  <c r="H16" i="6"/>
  <c r="D27" i="2"/>
  <c r="H26" i="2"/>
  <c r="E26" i="2"/>
  <c r="Q26" i="2" s="1"/>
  <c r="AI21" i="12"/>
  <c r="E22" i="12"/>
  <c r="D23" i="12"/>
  <c r="H22" i="12"/>
  <c r="H20" i="10"/>
  <c r="D21" i="10"/>
  <c r="E20" i="10"/>
  <c r="AP23" i="4"/>
  <c r="O23" i="4" s="1"/>
  <c r="AI23" i="4"/>
  <c r="AF22" i="12"/>
  <c r="B23" i="12"/>
  <c r="AO22" i="12"/>
  <c r="C22" i="12"/>
  <c r="N22" i="12" s="1"/>
  <c r="Q21" i="11" l="1"/>
  <c r="Q16" i="6"/>
  <c r="Q22" i="12"/>
  <c r="W25" i="1"/>
  <c r="Q20" i="10"/>
  <c r="Q23" i="13"/>
  <c r="Q17" i="7"/>
  <c r="Q26" i="1"/>
  <c r="U26" i="1" s="1"/>
  <c r="W26" i="1" s="1"/>
  <c r="Q19" i="9"/>
  <c r="Q25" i="3"/>
  <c r="Q18" i="8"/>
  <c r="AV29" i="1"/>
  <c r="AT28" i="1"/>
  <c r="L28" i="1" s="1"/>
  <c r="S28" i="1" s="1"/>
  <c r="H21" i="10"/>
  <c r="D22" i="10"/>
  <c r="E21" i="10"/>
  <c r="AI22" i="12"/>
  <c r="AP26" i="2"/>
  <c r="O26" i="2" s="1"/>
  <c r="AI26" i="2"/>
  <c r="E27" i="2"/>
  <c r="Q27" i="2" s="1"/>
  <c r="H27" i="2"/>
  <c r="D28" i="2"/>
  <c r="E17" i="6"/>
  <c r="H17" i="6"/>
  <c r="D18" i="6"/>
  <c r="AI21" i="11"/>
  <c r="AP21" i="11"/>
  <c r="O21" i="11" s="1"/>
  <c r="AO20" i="9"/>
  <c r="B21" i="9"/>
  <c r="AF20" i="9"/>
  <c r="C20" i="9"/>
  <c r="E20" i="9"/>
  <c r="D21" i="9"/>
  <c r="H20" i="9"/>
  <c r="C27" i="1"/>
  <c r="N27" i="1" s="1"/>
  <c r="AO27" i="1"/>
  <c r="B28" i="1"/>
  <c r="AF27" i="1"/>
  <c r="AI27" i="1" s="1"/>
  <c r="B20" i="8"/>
  <c r="C19" i="8"/>
  <c r="N19" i="8" s="1"/>
  <c r="AF19" i="8"/>
  <c r="AO19" i="8"/>
  <c r="AO28" i="2"/>
  <c r="AF28" i="2"/>
  <c r="C28" i="2"/>
  <c r="N28" i="2" s="1"/>
  <c r="B29" i="2"/>
  <c r="E26" i="3"/>
  <c r="D27" i="3"/>
  <c r="H26" i="3"/>
  <c r="B22" i="10"/>
  <c r="C21" i="10"/>
  <c r="N21" i="10" s="1"/>
  <c r="AF21" i="10"/>
  <c r="AO21" i="10"/>
  <c r="E19" i="8"/>
  <c r="D20" i="8"/>
  <c r="H19" i="8"/>
  <c r="AP24" i="4"/>
  <c r="O24" i="4" s="1"/>
  <c r="AI24" i="4"/>
  <c r="E25" i="4"/>
  <c r="D26" i="4"/>
  <c r="H25" i="4"/>
  <c r="B26" i="4"/>
  <c r="AO25" i="4"/>
  <c r="AF25" i="4"/>
  <c r="C25" i="4"/>
  <c r="N25" i="4" s="1"/>
  <c r="AP27" i="1"/>
  <c r="O27" i="1" s="1"/>
  <c r="C18" i="7"/>
  <c r="N18" i="7" s="1"/>
  <c r="AF18" i="7"/>
  <c r="AO18" i="7"/>
  <c r="B19" i="7"/>
  <c r="H18" i="7"/>
  <c r="E18" i="7"/>
  <c r="D19" i="7"/>
  <c r="AI17" i="7"/>
  <c r="AP17" i="7"/>
  <c r="O17" i="7" s="1"/>
  <c r="AF23" i="12"/>
  <c r="B24" i="12"/>
  <c r="AO23" i="12"/>
  <c r="C23" i="12"/>
  <c r="N23" i="12" s="1"/>
  <c r="AP20" i="10"/>
  <c r="O20" i="10" s="1"/>
  <c r="AI20" i="10"/>
  <c r="D24" i="12"/>
  <c r="H23" i="12"/>
  <c r="E23" i="12"/>
  <c r="AP16" i="6"/>
  <c r="O16" i="6" s="1"/>
  <c r="AI16" i="6"/>
  <c r="E22" i="11"/>
  <c r="H22" i="11"/>
  <c r="D23" i="11"/>
  <c r="AI19" i="9"/>
  <c r="AP19" i="9"/>
  <c r="O19" i="9" s="1"/>
  <c r="Z26" i="1"/>
  <c r="AO26" i="3"/>
  <c r="B27" i="3"/>
  <c r="AF26" i="3"/>
  <c r="C26" i="3"/>
  <c r="AI25" i="3"/>
  <c r="AP25" i="3"/>
  <c r="O25" i="3" s="1"/>
  <c r="AF17" i="6"/>
  <c r="C17" i="6"/>
  <c r="B18" i="6"/>
  <c r="AO17" i="6"/>
  <c r="E24" i="13"/>
  <c r="H24" i="13"/>
  <c r="D25" i="13"/>
  <c r="AP23" i="13"/>
  <c r="O23" i="13" s="1"/>
  <c r="AI23" i="13"/>
  <c r="AI18" i="8"/>
  <c r="AP18" i="8"/>
  <c r="O18" i="8" s="1"/>
  <c r="E28" i="1"/>
  <c r="H28" i="1"/>
  <c r="D29" i="1"/>
  <c r="AO24" i="13"/>
  <c r="B25" i="13"/>
  <c r="AF24" i="13"/>
  <c r="C24" i="13"/>
  <c r="AO22" i="11"/>
  <c r="B23" i="11"/>
  <c r="C22" i="11"/>
  <c r="N22" i="11" s="1"/>
  <c r="AF22" i="11"/>
  <c r="Q23" i="12" l="1"/>
  <c r="Q20" i="9"/>
  <c r="Q19" i="8"/>
  <c r="Q17" i="6"/>
  <c r="Q24" i="13"/>
  <c r="AV30" i="1"/>
  <c r="AT29" i="1"/>
  <c r="L29" i="1" s="1"/>
  <c r="S29" i="1" s="1"/>
  <c r="Q22" i="11"/>
  <c r="Q25" i="4"/>
  <c r="Q21" i="10"/>
  <c r="Q18" i="7"/>
  <c r="Q26" i="3"/>
  <c r="Q27" i="1"/>
  <c r="U27" i="1" s="1"/>
  <c r="W27" i="1" s="1"/>
  <c r="B24" i="11"/>
  <c r="AO23" i="11"/>
  <c r="C23" i="11"/>
  <c r="AF23" i="11"/>
  <c r="C25" i="13"/>
  <c r="N25" i="13" s="1"/>
  <c r="AF25" i="13"/>
  <c r="B26" i="13"/>
  <c r="AO25" i="13"/>
  <c r="H25" i="13"/>
  <c r="D26" i="13"/>
  <c r="E25" i="13"/>
  <c r="AI24" i="13"/>
  <c r="AP24" i="13"/>
  <c r="O24" i="13" s="1"/>
  <c r="B19" i="6"/>
  <c r="C18" i="6"/>
  <c r="N18" i="6" s="1"/>
  <c r="AO18" i="6"/>
  <c r="AF18" i="6"/>
  <c r="AO27" i="3"/>
  <c r="C27" i="3"/>
  <c r="N27" i="3" s="1"/>
  <c r="B28" i="3"/>
  <c r="AF27" i="3"/>
  <c r="D24" i="11"/>
  <c r="E23" i="11"/>
  <c r="H23" i="11"/>
  <c r="AI22" i="11"/>
  <c r="AP22" i="11"/>
  <c r="O22" i="11" s="1"/>
  <c r="AI23" i="12"/>
  <c r="AP23" i="12"/>
  <c r="O23" i="12" s="1"/>
  <c r="D25" i="12"/>
  <c r="E24" i="12"/>
  <c r="H24" i="12"/>
  <c r="B25" i="12"/>
  <c r="AO24" i="12"/>
  <c r="AF24" i="12"/>
  <c r="C24" i="12"/>
  <c r="N24" i="12" s="1"/>
  <c r="AI18" i="7"/>
  <c r="AP18" i="7"/>
  <c r="O18" i="7" s="1"/>
  <c r="B20" i="7"/>
  <c r="AF19" i="7"/>
  <c r="AO19" i="7"/>
  <c r="C19" i="7"/>
  <c r="AP25" i="4"/>
  <c r="O25" i="4" s="1"/>
  <c r="AI25" i="4"/>
  <c r="AI19" i="8"/>
  <c r="AP19" i="8"/>
  <c r="O19" i="8" s="1"/>
  <c r="AI26" i="3"/>
  <c r="AP26" i="3"/>
  <c r="O26" i="3" s="1"/>
  <c r="AF20" i="8"/>
  <c r="B21" i="8"/>
  <c r="C20" i="8"/>
  <c r="N20" i="8" s="1"/>
  <c r="AO20" i="8"/>
  <c r="AO28" i="1"/>
  <c r="B29" i="1"/>
  <c r="C28" i="1"/>
  <c r="N28" i="1" s="1"/>
  <c r="AF28" i="1"/>
  <c r="AI28" i="1" s="1"/>
  <c r="E21" i="9"/>
  <c r="D22" i="9"/>
  <c r="H21" i="9"/>
  <c r="C21" i="9"/>
  <c r="N21" i="9" s="1"/>
  <c r="AO21" i="9"/>
  <c r="B22" i="9"/>
  <c r="AF21" i="9"/>
  <c r="D29" i="2"/>
  <c r="H28" i="2"/>
  <c r="E28" i="2"/>
  <c r="Q28" i="2" s="1"/>
  <c r="AP27" i="2"/>
  <c r="O27" i="2" s="1"/>
  <c r="AI27" i="2"/>
  <c r="H22" i="10"/>
  <c r="D23" i="10"/>
  <c r="E22" i="10"/>
  <c r="E29" i="1"/>
  <c r="D30" i="1"/>
  <c r="H29" i="1"/>
  <c r="AP28" i="1"/>
  <c r="O28" i="1" s="1"/>
  <c r="H19" i="7"/>
  <c r="D20" i="7"/>
  <c r="E19" i="7"/>
  <c r="Q19" i="7" s="1"/>
  <c r="B27" i="4"/>
  <c r="C26" i="4"/>
  <c r="AO26" i="4"/>
  <c r="AF26" i="4"/>
  <c r="D27" i="4"/>
  <c r="H26" i="4"/>
  <c r="E26" i="4"/>
  <c r="H20" i="8"/>
  <c r="E20" i="8"/>
  <c r="D21" i="8"/>
  <c r="C22" i="10"/>
  <c r="N22" i="10" s="1"/>
  <c r="B23" i="10"/>
  <c r="AO22" i="10"/>
  <c r="AF22" i="10"/>
  <c r="H27" i="3"/>
  <c r="D28" i="3"/>
  <c r="E27" i="3"/>
  <c r="C29" i="2"/>
  <c r="AO29" i="2"/>
  <c r="B30" i="2"/>
  <c r="AF29" i="2"/>
  <c r="AP20" i="9"/>
  <c r="O20" i="9" s="1"/>
  <c r="AI20" i="9"/>
  <c r="D19" i="6"/>
  <c r="H18" i="6"/>
  <c r="E18" i="6"/>
  <c r="AP17" i="6"/>
  <c r="O17" i="6" s="1"/>
  <c r="AI17" i="6"/>
  <c r="AP21" i="10"/>
  <c r="O21" i="10" s="1"/>
  <c r="AI21" i="10"/>
  <c r="Q23" i="11" l="1"/>
  <c r="Q27" i="3"/>
  <c r="Q20" i="8"/>
  <c r="Q21" i="9"/>
  <c r="Q18" i="6"/>
  <c r="Q26" i="4"/>
  <c r="Q25" i="13"/>
  <c r="Z27" i="1"/>
  <c r="AV31" i="1"/>
  <c r="AT30" i="1"/>
  <c r="L30" i="1" s="1"/>
  <c r="S30" i="1" s="1"/>
  <c r="Q22" i="10"/>
  <c r="Q24" i="12"/>
  <c r="Q28" i="1"/>
  <c r="U28" i="1" s="1"/>
  <c r="W28" i="1" s="1"/>
  <c r="AP18" i="6"/>
  <c r="O18" i="6" s="1"/>
  <c r="AI18" i="6"/>
  <c r="D20" i="6"/>
  <c r="H19" i="6"/>
  <c r="E19" i="6"/>
  <c r="AP27" i="3"/>
  <c r="O27" i="3" s="1"/>
  <c r="AI27" i="3"/>
  <c r="AI20" i="8"/>
  <c r="AP20" i="8"/>
  <c r="O20" i="8" s="1"/>
  <c r="AP26" i="4"/>
  <c r="O26" i="4" s="1"/>
  <c r="AI26" i="4"/>
  <c r="H27" i="4"/>
  <c r="E27" i="4"/>
  <c r="D28" i="4"/>
  <c r="B28" i="4"/>
  <c r="C27" i="4"/>
  <c r="N27" i="4" s="1"/>
  <c r="AF27" i="4"/>
  <c r="AO27" i="4"/>
  <c r="AP19" i="7"/>
  <c r="O19" i="7" s="1"/>
  <c r="AI19" i="7"/>
  <c r="E30" i="1"/>
  <c r="D31" i="1"/>
  <c r="H30" i="1"/>
  <c r="AP22" i="10"/>
  <c r="O22" i="10" s="1"/>
  <c r="AI22" i="10"/>
  <c r="AI28" i="2"/>
  <c r="AP28" i="2"/>
  <c r="O28" i="2" s="1"/>
  <c r="H29" i="2"/>
  <c r="E29" i="2"/>
  <c r="Q29" i="2" s="1"/>
  <c r="D30" i="2"/>
  <c r="C22" i="9"/>
  <c r="N22" i="9" s="1"/>
  <c r="AO22" i="9"/>
  <c r="B23" i="9"/>
  <c r="AF22" i="9"/>
  <c r="D23" i="9"/>
  <c r="E22" i="9"/>
  <c r="H22" i="9"/>
  <c r="B30" i="1"/>
  <c r="AO29" i="1"/>
  <c r="C29" i="1"/>
  <c r="N29" i="1" s="1"/>
  <c r="AF29" i="1"/>
  <c r="AI29" i="1" s="1"/>
  <c r="C21" i="8"/>
  <c r="N21" i="8" s="1"/>
  <c r="AF21" i="8"/>
  <c r="AO21" i="8"/>
  <c r="B22" i="8"/>
  <c r="B26" i="12"/>
  <c r="AO25" i="12"/>
  <c r="C25" i="12"/>
  <c r="AF25" i="12"/>
  <c r="AI24" i="12"/>
  <c r="AP24" i="12"/>
  <c r="O24" i="12" s="1"/>
  <c r="D25" i="11"/>
  <c r="E24" i="11"/>
  <c r="H24" i="11"/>
  <c r="D27" i="13"/>
  <c r="E26" i="13"/>
  <c r="H26" i="13"/>
  <c r="B31" i="2"/>
  <c r="C30" i="2"/>
  <c r="N30" i="2" s="1"/>
  <c r="AF30" i="2"/>
  <c r="AO30" i="2"/>
  <c r="E28" i="3"/>
  <c r="D29" i="3"/>
  <c r="H28" i="3"/>
  <c r="B24" i="10"/>
  <c r="C23" i="10"/>
  <c r="AF23" i="10"/>
  <c r="AO23" i="10"/>
  <c r="D22" i="8"/>
  <c r="H21" i="8"/>
  <c r="E21" i="8"/>
  <c r="D21" i="7"/>
  <c r="E20" i="7"/>
  <c r="H20" i="7"/>
  <c r="AP29" i="1"/>
  <c r="O29" i="1" s="1"/>
  <c r="E23" i="10"/>
  <c r="H23" i="10"/>
  <c r="D24" i="10"/>
  <c r="AI21" i="9"/>
  <c r="AP21" i="9"/>
  <c r="O21" i="9" s="1"/>
  <c r="B21" i="7"/>
  <c r="AF20" i="7"/>
  <c r="C20" i="7"/>
  <c r="N20" i="7" s="1"/>
  <c r="AO20" i="7"/>
  <c r="D26" i="12"/>
  <c r="E25" i="12"/>
  <c r="H25" i="12"/>
  <c r="AP23" i="11"/>
  <c r="O23" i="11" s="1"/>
  <c r="AI23" i="11"/>
  <c r="B29" i="3"/>
  <c r="C28" i="3"/>
  <c r="N28" i="3" s="1"/>
  <c r="AO28" i="3"/>
  <c r="AF28" i="3"/>
  <c r="AO19" i="6"/>
  <c r="B20" i="6"/>
  <c r="C19" i="6"/>
  <c r="N19" i="6" s="1"/>
  <c r="AF19" i="6"/>
  <c r="AI25" i="13"/>
  <c r="AF26" i="13"/>
  <c r="C26" i="13"/>
  <c r="N26" i="13" s="1"/>
  <c r="AO26" i="13"/>
  <c r="B27" i="13"/>
  <c r="AO24" i="11"/>
  <c r="C24" i="11"/>
  <c r="N24" i="11" s="1"/>
  <c r="B25" i="11"/>
  <c r="AF24" i="11"/>
  <c r="Q27" i="4" l="1"/>
  <c r="Q21" i="8"/>
  <c r="Z28" i="1"/>
  <c r="Q25" i="12"/>
  <c r="Q28" i="3"/>
  <c r="Q23" i="10"/>
  <c r="Q20" i="7"/>
  <c r="Q24" i="11"/>
  <c r="Q22" i="9"/>
  <c r="AT31" i="1"/>
  <c r="L31" i="1" s="1"/>
  <c r="S31" i="1" s="1"/>
  <c r="AV32" i="1"/>
  <c r="Q26" i="13"/>
  <c r="Q19" i="6"/>
  <c r="Q29" i="1"/>
  <c r="U29" i="1" s="1"/>
  <c r="W29" i="1" s="1"/>
  <c r="B26" i="11"/>
  <c r="C25" i="11"/>
  <c r="N25" i="11" s="1"/>
  <c r="AO25" i="11"/>
  <c r="AF25" i="11"/>
  <c r="C20" i="6"/>
  <c r="AO20" i="6"/>
  <c r="AF20" i="6"/>
  <c r="B21" i="6"/>
  <c r="H26" i="12"/>
  <c r="E26" i="12"/>
  <c r="D27" i="12"/>
  <c r="AO21" i="7"/>
  <c r="C21" i="7"/>
  <c r="N21" i="7" s="1"/>
  <c r="B22" i="7"/>
  <c r="AF21" i="7"/>
  <c r="H24" i="10"/>
  <c r="D25" i="10"/>
  <c r="E24" i="10"/>
  <c r="AI23" i="10"/>
  <c r="AP23" i="10"/>
  <c r="O23" i="10" s="1"/>
  <c r="AP20" i="7"/>
  <c r="O20" i="7" s="1"/>
  <c r="AI20" i="7"/>
  <c r="AP28" i="3"/>
  <c r="O28" i="3" s="1"/>
  <c r="AI28" i="3"/>
  <c r="AO31" i="2"/>
  <c r="C31" i="2"/>
  <c r="N31" i="2" s="1"/>
  <c r="B32" i="2"/>
  <c r="AF31" i="2"/>
  <c r="E27" i="13"/>
  <c r="H27" i="13"/>
  <c r="D28" i="13"/>
  <c r="AP24" i="11"/>
  <c r="O24" i="11" s="1"/>
  <c r="AI24" i="11"/>
  <c r="AF22" i="8"/>
  <c r="AO22" i="8"/>
  <c r="C22" i="8"/>
  <c r="B23" i="8"/>
  <c r="D24" i="9"/>
  <c r="E23" i="9"/>
  <c r="H23" i="9"/>
  <c r="B24" i="9"/>
  <c r="AO23" i="9"/>
  <c r="AF23" i="9"/>
  <c r="C23" i="9"/>
  <c r="N23" i="9" s="1"/>
  <c r="AP29" i="2"/>
  <c r="O29" i="2" s="1"/>
  <c r="AI29" i="2"/>
  <c r="H31" i="1"/>
  <c r="D32" i="1"/>
  <c r="E31" i="1"/>
  <c r="H28" i="4"/>
  <c r="E28" i="4"/>
  <c r="D29" i="4"/>
  <c r="AI19" i="6"/>
  <c r="AP19" i="6"/>
  <c r="O19" i="6" s="1"/>
  <c r="E20" i="6"/>
  <c r="Q20" i="6" s="1"/>
  <c r="D21" i="6"/>
  <c r="H20" i="6"/>
  <c r="AF27" i="13"/>
  <c r="C27" i="13"/>
  <c r="N27" i="13" s="1"/>
  <c r="AO27" i="13"/>
  <c r="B28" i="13"/>
  <c r="B30" i="3"/>
  <c r="C29" i="3"/>
  <c r="AF29" i="3"/>
  <c r="AO29" i="3"/>
  <c r="AI25" i="12"/>
  <c r="AP25" i="12"/>
  <c r="O25" i="12" s="1"/>
  <c r="D22" i="7"/>
  <c r="E21" i="7"/>
  <c r="H21" i="7"/>
  <c r="AP21" i="8"/>
  <c r="O21" i="8" s="1"/>
  <c r="AI21" i="8"/>
  <c r="H22" i="8"/>
  <c r="D23" i="8"/>
  <c r="E22" i="8"/>
  <c r="B25" i="10"/>
  <c r="AO24" i="10"/>
  <c r="C24" i="10"/>
  <c r="N24" i="10" s="1"/>
  <c r="AF24" i="10"/>
  <c r="D30" i="3"/>
  <c r="H29" i="3"/>
  <c r="E29" i="3"/>
  <c r="AP26" i="13"/>
  <c r="O26" i="13" s="1"/>
  <c r="AI26" i="13"/>
  <c r="D26" i="11"/>
  <c r="E25" i="11"/>
  <c r="H25" i="11"/>
  <c r="B27" i="12"/>
  <c r="C26" i="12"/>
  <c r="N26" i="12" s="1"/>
  <c r="AF26" i="12"/>
  <c r="AO26" i="12"/>
  <c r="AO30" i="1"/>
  <c r="B31" i="1"/>
  <c r="AF30" i="1"/>
  <c r="AI30" i="1" s="1"/>
  <c r="C30" i="1"/>
  <c r="N30" i="1" s="1"/>
  <c r="AI22" i="9"/>
  <c r="AP22" i="9"/>
  <c r="O22" i="9" s="1"/>
  <c r="E30" i="2"/>
  <c r="Q30" i="2" s="1"/>
  <c r="H30" i="2"/>
  <c r="D31" i="2"/>
  <c r="AP30" i="1"/>
  <c r="O30" i="1" s="1"/>
  <c r="B29" i="4"/>
  <c r="AO28" i="4"/>
  <c r="C28" i="4"/>
  <c r="N28" i="4" s="1"/>
  <c r="AF28" i="4"/>
  <c r="AI27" i="4"/>
  <c r="AP27" i="4"/>
  <c r="O27" i="4" s="1"/>
  <c r="Q25" i="11" l="1"/>
  <c r="Q21" i="7"/>
  <c r="Q22" i="8"/>
  <c r="Q28" i="4"/>
  <c r="Q27" i="13"/>
  <c r="AV33" i="1"/>
  <c r="AT32" i="1"/>
  <c r="L32" i="1" s="1"/>
  <c r="S32" i="1" s="1"/>
  <c r="Q23" i="9"/>
  <c r="Z29" i="1"/>
  <c r="Q24" i="10"/>
  <c r="Q26" i="12"/>
  <c r="Q30" i="1"/>
  <c r="U30" i="1" s="1"/>
  <c r="Q29" i="3"/>
  <c r="AO29" i="4"/>
  <c r="C29" i="4"/>
  <c r="N29" i="4" s="1"/>
  <c r="B30" i="4"/>
  <c r="AF29" i="4"/>
  <c r="E31" i="2"/>
  <c r="Q31" i="2" s="1"/>
  <c r="H31" i="2"/>
  <c r="D32" i="2"/>
  <c r="AP30" i="2"/>
  <c r="O30" i="2" s="1"/>
  <c r="AI30" i="2"/>
  <c r="AF31" i="1"/>
  <c r="AO31" i="1"/>
  <c r="C31" i="1"/>
  <c r="N31" i="1" s="1"/>
  <c r="B32" i="1"/>
  <c r="AF27" i="12"/>
  <c r="AO27" i="12"/>
  <c r="B28" i="12"/>
  <c r="C27" i="12"/>
  <c r="N27" i="12" s="1"/>
  <c r="D27" i="11"/>
  <c r="E26" i="11"/>
  <c r="H26" i="11"/>
  <c r="AI22" i="8"/>
  <c r="AP22" i="8"/>
  <c r="O22" i="8" s="1"/>
  <c r="E22" i="7"/>
  <c r="D23" i="7"/>
  <c r="H22" i="7"/>
  <c r="C28" i="13"/>
  <c r="AF28" i="13"/>
  <c r="B29" i="13"/>
  <c r="AO28" i="13"/>
  <c r="AP20" i="6"/>
  <c r="O20" i="6" s="1"/>
  <c r="AI20" i="6"/>
  <c r="E29" i="4"/>
  <c r="D30" i="4"/>
  <c r="H29" i="4"/>
  <c r="AI31" i="1"/>
  <c r="AP31" i="1"/>
  <c r="O31" i="1" s="1"/>
  <c r="C24" i="9"/>
  <c r="B25" i="9"/>
  <c r="AF24" i="9"/>
  <c r="AO24" i="9"/>
  <c r="AP23" i="9"/>
  <c r="O23" i="9" s="1"/>
  <c r="AI23" i="9"/>
  <c r="B24" i="8"/>
  <c r="AF23" i="8"/>
  <c r="AO23" i="8"/>
  <c r="C23" i="8"/>
  <c r="N23" i="8" s="1"/>
  <c r="AO32" i="2"/>
  <c r="AF32" i="2"/>
  <c r="B33" i="2"/>
  <c r="C32" i="2"/>
  <c r="N32" i="2" s="1"/>
  <c r="H25" i="10"/>
  <c r="D26" i="10"/>
  <c r="E25" i="10"/>
  <c r="E27" i="12"/>
  <c r="D28" i="12"/>
  <c r="H27" i="12"/>
  <c r="AF21" i="6"/>
  <c r="C21" i="6"/>
  <c r="N21" i="6" s="1"/>
  <c r="AO21" i="6"/>
  <c r="B22" i="6"/>
  <c r="AI25" i="11"/>
  <c r="AP25" i="11"/>
  <c r="O25" i="11" s="1"/>
  <c r="AI29" i="3"/>
  <c r="AP29" i="3"/>
  <c r="O29" i="3" s="1"/>
  <c r="D31" i="3"/>
  <c r="E30" i="3"/>
  <c r="H30" i="3"/>
  <c r="B26" i="10"/>
  <c r="C25" i="10"/>
  <c r="N25" i="10" s="1"/>
  <c r="AF25" i="10"/>
  <c r="AO25" i="10"/>
  <c r="E23" i="8"/>
  <c r="H23" i="8"/>
  <c r="D24" i="8"/>
  <c r="AI21" i="7"/>
  <c r="AP21" i="7"/>
  <c r="O21" i="7" s="1"/>
  <c r="B31" i="3"/>
  <c r="AF30" i="3"/>
  <c r="C30" i="3"/>
  <c r="N30" i="3" s="1"/>
  <c r="AO30" i="3"/>
  <c r="D22" i="6"/>
  <c r="H21" i="6"/>
  <c r="E21" i="6"/>
  <c r="AI28" i="4"/>
  <c r="AP28" i="4"/>
  <c r="O28" i="4" s="1"/>
  <c r="H32" i="1"/>
  <c r="D33" i="1"/>
  <c r="E32" i="1"/>
  <c r="H24" i="9"/>
  <c r="E24" i="9"/>
  <c r="D25" i="9"/>
  <c r="H28" i="13"/>
  <c r="D29" i="13"/>
  <c r="E28" i="13"/>
  <c r="Q28" i="13" s="1"/>
  <c r="AP27" i="13"/>
  <c r="O27" i="13" s="1"/>
  <c r="AI27" i="13"/>
  <c r="AP24" i="10"/>
  <c r="O24" i="10" s="1"/>
  <c r="AI24" i="10"/>
  <c r="B23" i="7"/>
  <c r="C22" i="7"/>
  <c r="AO22" i="7"/>
  <c r="AF22" i="7"/>
  <c r="AP26" i="12"/>
  <c r="O26" i="12" s="1"/>
  <c r="AI26" i="12"/>
  <c r="C26" i="11"/>
  <c r="AO26" i="11"/>
  <c r="AF26" i="11"/>
  <c r="B27" i="11"/>
  <c r="Q23" i="8" l="1"/>
  <c r="Q29" i="4"/>
  <c r="Q21" i="6"/>
  <c r="Q24" i="9"/>
  <c r="Q27" i="12"/>
  <c r="Q22" i="7"/>
  <c r="Q31" i="1"/>
  <c r="U31" i="1" s="1"/>
  <c r="AT33" i="1"/>
  <c r="L33" i="1" s="1"/>
  <c r="S33" i="1" s="1"/>
  <c r="AV34" i="1"/>
  <c r="Q26" i="11"/>
  <c r="Q30" i="3"/>
  <c r="Q25" i="10"/>
  <c r="B28" i="11"/>
  <c r="C27" i="11"/>
  <c r="N27" i="11" s="1"/>
  <c r="AO27" i="11"/>
  <c r="AF27" i="11"/>
  <c r="C23" i="7"/>
  <c r="N23" i="7" s="1"/>
  <c r="AF23" i="7"/>
  <c r="AO23" i="7"/>
  <c r="B24" i="7"/>
  <c r="D30" i="13"/>
  <c r="H29" i="13"/>
  <c r="E29" i="13"/>
  <c r="H25" i="9"/>
  <c r="E25" i="9"/>
  <c r="D26" i="9"/>
  <c r="E33" i="1"/>
  <c r="D34" i="1"/>
  <c r="H33" i="1"/>
  <c r="D32" i="3"/>
  <c r="H31" i="3"/>
  <c r="E31" i="3"/>
  <c r="D29" i="12"/>
  <c r="H28" i="12"/>
  <c r="E28" i="12"/>
  <c r="AP25" i="10"/>
  <c r="O25" i="10" s="1"/>
  <c r="AI25" i="10"/>
  <c r="AO33" i="2"/>
  <c r="C33" i="2"/>
  <c r="B34" i="2"/>
  <c r="AF33" i="2"/>
  <c r="AO24" i="8"/>
  <c r="AF24" i="8"/>
  <c r="C24" i="8"/>
  <c r="N24" i="8" s="1"/>
  <c r="B25" i="8"/>
  <c r="AO25" i="9"/>
  <c r="B26" i="9"/>
  <c r="AF25" i="9"/>
  <c r="C25" i="9"/>
  <c r="N25" i="9" s="1"/>
  <c r="E30" i="4"/>
  <c r="H30" i="4"/>
  <c r="D31" i="4"/>
  <c r="AO29" i="13"/>
  <c r="B30" i="13"/>
  <c r="AF29" i="13"/>
  <c r="C29" i="13"/>
  <c r="N29" i="13" s="1"/>
  <c r="E23" i="7"/>
  <c r="Q23" i="7" s="1"/>
  <c r="D24" i="7"/>
  <c r="H23" i="7"/>
  <c r="D28" i="11"/>
  <c r="E27" i="11"/>
  <c r="H27" i="11"/>
  <c r="C28" i="12"/>
  <c r="AO28" i="12"/>
  <c r="AF28" i="12"/>
  <c r="B29" i="12"/>
  <c r="AO32" i="1"/>
  <c r="AF32" i="1"/>
  <c r="B33" i="1"/>
  <c r="C32" i="1"/>
  <c r="N32" i="1" s="1"/>
  <c r="AI28" i="13"/>
  <c r="AP28" i="13"/>
  <c r="O28" i="13" s="1"/>
  <c r="AI24" i="9"/>
  <c r="AP24" i="9"/>
  <c r="O24" i="9" s="1"/>
  <c r="AP32" i="1"/>
  <c r="O32" i="1" s="1"/>
  <c r="AI32" i="1"/>
  <c r="AP21" i="6"/>
  <c r="O21" i="6" s="1"/>
  <c r="AI21" i="6"/>
  <c r="H22" i="6"/>
  <c r="E22" i="6"/>
  <c r="D23" i="6"/>
  <c r="AO31" i="3"/>
  <c r="B32" i="3"/>
  <c r="C31" i="3"/>
  <c r="N31" i="3" s="1"/>
  <c r="AF31" i="3"/>
  <c r="H24" i="8"/>
  <c r="D25" i="8"/>
  <c r="E24" i="8"/>
  <c r="AI23" i="8"/>
  <c r="AP23" i="8"/>
  <c r="O23" i="8" s="1"/>
  <c r="AO26" i="10"/>
  <c r="B27" i="10"/>
  <c r="C26" i="10"/>
  <c r="N26" i="10" s="1"/>
  <c r="AF26" i="10"/>
  <c r="AP30" i="3"/>
  <c r="O30" i="3" s="1"/>
  <c r="AI30" i="3"/>
  <c r="Z30" i="1"/>
  <c r="W30" i="1"/>
  <c r="B23" i="6"/>
  <c r="AF22" i="6"/>
  <c r="AO22" i="6"/>
  <c r="C22" i="6"/>
  <c r="N22" i="6" s="1"/>
  <c r="AI27" i="12"/>
  <c r="AP27" i="12"/>
  <c r="O27" i="12" s="1"/>
  <c r="D27" i="10"/>
  <c r="E26" i="10"/>
  <c r="H26" i="10"/>
  <c r="AP29" i="4"/>
  <c r="O29" i="4" s="1"/>
  <c r="AI29" i="4"/>
  <c r="AI22" i="7"/>
  <c r="AP22" i="7"/>
  <c r="O22" i="7" s="1"/>
  <c r="AI26" i="11"/>
  <c r="AP26" i="11"/>
  <c r="O26" i="11" s="1"/>
  <c r="H32" i="2"/>
  <c r="D33" i="2"/>
  <c r="E32" i="2"/>
  <c r="Q32" i="2" s="1"/>
  <c r="AP31" i="2"/>
  <c r="O31" i="2" s="1"/>
  <c r="AI31" i="2"/>
  <c r="C30" i="4"/>
  <c r="B31" i="4"/>
  <c r="AO30" i="4"/>
  <c r="AF30" i="4"/>
  <c r="Q24" i="8" l="1"/>
  <c r="Q27" i="11"/>
  <c r="Q30" i="4"/>
  <c r="Z31" i="1"/>
  <c r="W31" i="1"/>
  <c r="AT34" i="1"/>
  <c r="L34" i="1" s="1"/>
  <c r="S34" i="1" s="1"/>
  <c r="AV35" i="1"/>
  <c r="Q26" i="10"/>
  <c r="Q25" i="9"/>
  <c r="Q32" i="1"/>
  <c r="U32" i="1" s="1"/>
  <c r="Z32" i="1" s="1"/>
  <c r="Q22" i="6"/>
  <c r="Q31" i="3"/>
  <c r="Q28" i="12"/>
  <c r="Q29" i="13"/>
  <c r="B32" i="4"/>
  <c r="AO31" i="4"/>
  <c r="C31" i="4"/>
  <c r="N31" i="4" s="1"/>
  <c r="AF31" i="4"/>
  <c r="D34" i="2"/>
  <c r="H33" i="2"/>
  <c r="E33" i="2"/>
  <c r="Q33" i="2" s="1"/>
  <c r="AI26" i="10"/>
  <c r="AP26" i="10"/>
  <c r="O26" i="10" s="1"/>
  <c r="C23" i="6"/>
  <c r="N23" i="6" s="1"/>
  <c r="AF23" i="6"/>
  <c r="AO23" i="6"/>
  <c r="B24" i="6"/>
  <c r="B28" i="10"/>
  <c r="AO27" i="10"/>
  <c r="AF27" i="10"/>
  <c r="C27" i="10"/>
  <c r="E25" i="8"/>
  <c r="D26" i="8"/>
  <c r="H25" i="8"/>
  <c r="B33" i="3"/>
  <c r="AF32" i="3"/>
  <c r="AO32" i="3"/>
  <c r="C32" i="3"/>
  <c r="N32" i="3" s="1"/>
  <c r="D24" i="6"/>
  <c r="E23" i="6"/>
  <c r="Q23" i="6" s="1"/>
  <c r="H23" i="6"/>
  <c r="B30" i="12"/>
  <c r="AO29" i="12"/>
  <c r="AF29" i="12"/>
  <c r="C29" i="12"/>
  <c r="N29" i="12" s="1"/>
  <c r="H28" i="11"/>
  <c r="D29" i="11"/>
  <c r="E28" i="11"/>
  <c r="E24" i="7"/>
  <c r="H24" i="7"/>
  <c r="D25" i="7"/>
  <c r="C30" i="13"/>
  <c r="N30" i="13" s="1"/>
  <c r="AF30" i="13"/>
  <c r="B31" i="13"/>
  <c r="AO30" i="13"/>
  <c r="D32" i="4"/>
  <c r="H31" i="4"/>
  <c r="E31" i="4"/>
  <c r="AP30" i="4"/>
  <c r="O30" i="4" s="1"/>
  <c r="AI30" i="4"/>
  <c r="B35" i="2"/>
  <c r="C34" i="2"/>
  <c r="N34" i="2" s="1"/>
  <c r="AF34" i="2"/>
  <c r="AO34" i="2"/>
  <c r="AI28" i="12"/>
  <c r="AP28" i="12"/>
  <c r="O28" i="12" s="1"/>
  <c r="E29" i="12"/>
  <c r="D30" i="12"/>
  <c r="H29" i="12"/>
  <c r="D35" i="1"/>
  <c r="H34" i="1"/>
  <c r="E34" i="1"/>
  <c r="E26" i="9"/>
  <c r="H26" i="9"/>
  <c r="D27" i="9"/>
  <c r="B25" i="7"/>
  <c r="AO24" i="7"/>
  <c r="AF24" i="7"/>
  <c r="C24" i="7"/>
  <c r="N24" i="7" s="1"/>
  <c r="AP32" i="2"/>
  <c r="O32" i="2" s="1"/>
  <c r="AI32" i="2"/>
  <c r="E27" i="10"/>
  <c r="D28" i="10"/>
  <c r="H27" i="10"/>
  <c r="AP24" i="8"/>
  <c r="O24" i="8" s="1"/>
  <c r="AI24" i="8"/>
  <c r="AI22" i="6"/>
  <c r="AP22" i="6"/>
  <c r="O22" i="6" s="1"/>
  <c r="AF33" i="1"/>
  <c r="AI33" i="1" s="1"/>
  <c r="C33" i="1"/>
  <c r="N33" i="1" s="1"/>
  <c r="AO33" i="1"/>
  <c r="B34" i="1"/>
  <c r="AP27" i="11"/>
  <c r="O27" i="11" s="1"/>
  <c r="AI27" i="11"/>
  <c r="AP23" i="7"/>
  <c r="O23" i="7" s="1"/>
  <c r="AI23" i="7"/>
  <c r="AF26" i="9"/>
  <c r="C26" i="9"/>
  <c r="N26" i="9" s="1"/>
  <c r="B27" i="9"/>
  <c r="AO26" i="9"/>
  <c r="B26" i="8"/>
  <c r="AF25" i="8"/>
  <c r="C25" i="8"/>
  <c r="AO25" i="8"/>
  <c r="AP31" i="3"/>
  <c r="O31" i="3" s="1"/>
  <c r="AI31" i="3"/>
  <c r="E32" i="3"/>
  <c r="Q32" i="3" s="1"/>
  <c r="D33" i="3"/>
  <c r="H32" i="3"/>
  <c r="AP33" i="1"/>
  <c r="O33" i="1" s="1"/>
  <c r="AP25" i="9"/>
  <c r="O25" i="9" s="1"/>
  <c r="AI25" i="9"/>
  <c r="AP29" i="13"/>
  <c r="O29" i="13" s="1"/>
  <c r="AI29" i="13"/>
  <c r="H30" i="13"/>
  <c r="D31" i="13"/>
  <c r="E30" i="13"/>
  <c r="AF28" i="11"/>
  <c r="AO28" i="11"/>
  <c r="B29" i="11"/>
  <c r="C28" i="11"/>
  <c r="N28" i="11" s="1"/>
  <c r="Q27" i="10" l="1"/>
  <c r="Q29" i="12"/>
  <c r="Q30" i="13"/>
  <c r="Q31" i="4"/>
  <c r="Q24" i="7"/>
  <c r="Q28" i="11"/>
  <c r="Q25" i="8"/>
  <c r="Q33" i="1"/>
  <c r="U33" i="1" s="1"/>
  <c r="Z33" i="1" s="1"/>
  <c r="AV36" i="1"/>
  <c r="AT35" i="1"/>
  <c r="L35" i="1" s="1"/>
  <c r="S35" i="1" s="1"/>
  <c r="Q26" i="9"/>
  <c r="W32" i="1"/>
  <c r="AO29" i="11"/>
  <c r="C29" i="11"/>
  <c r="N29" i="11" s="1"/>
  <c r="AF29" i="11"/>
  <c r="B30" i="11"/>
  <c r="D32" i="13"/>
  <c r="H31" i="13"/>
  <c r="E31" i="13"/>
  <c r="D34" i="3"/>
  <c r="E33" i="3"/>
  <c r="H33" i="3"/>
  <c r="AP26" i="9"/>
  <c r="O26" i="9" s="1"/>
  <c r="AI26" i="9"/>
  <c r="AO35" i="2"/>
  <c r="AF35" i="2"/>
  <c r="C35" i="2"/>
  <c r="N35" i="2" s="1"/>
  <c r="B36" i="2"/>
  <c r="H32" i="4"/>
  <c r="E32" i="4"/>
  <c r="D33" i="4"/>
  <c r="AF31" i="13"/>
  <c r="C31" i="13"/>
  <c r="B32" i="13"/>
  <c r="AO31" i="13"/>
  <c r="AP30" i="13"/>
  <c r="O30" i="13" s="1"/>
  <c r="AI30" i="13"/>
  <c r="AP32" i="3"/>
  <c r="O32" i="3" s="1"/>
  <c r="AI32" i="3"/>
  <c r="AO34" i="1"/>
  <c r="C34" i="1"/>
  <c r="N34" i="1" s="1"/>
  <c r="B35" i="1"/>
  <c r="AF34" i="1"/>
  <c r="AI34" i="1" s="1"/>
  <c r="AI27" i="10"/>
  <c r="AP27" i="10"/>
  <c r="O27" i="10" s="1"/>
  <c r="C25" i="7"/>
  <c r="N25" i="7" s="1"/>
  <c r="AO25" i="7"/>
  <c r="AF25" i="7"/>
  <c r="B26" i="7"/>
  <c r="AP34" i="1"/>
  <c r="O34" i="1" s="1"/>
  <c r="H35" i="1"/>
  <c r="E35" i="1"/>
  <c r="D36" i="1"/>
  <c r="AI29" i="12"/>
  <c r="AP29" i="12"/>
  <c r="O29" i="12" s="1"/>
  <c r="E25" i="7"/>
  <c r="H25" i="7"/>
  <c r="D26" i="7"/>
  <c r="AI24" i="7"/>
  <c r="AP24" i="7"/>
  <c r="O24" i="7" s="1"/>
  <c r="D30" i="11"/>
  <c r="H29" i="11"/>
  <c r="E29" i="11"/>
  <c r="Q29" i="11" s="1"/>
  <c r="E24" i="6"/>
  <c r="H24" i="6"/>
  <c r="D25" i="6"/>
  <c r="AO33" i="3"/>
  <c r="AF33" i="3"/>
  <c r="C33" i="3"/>
  <c r="B34" i="3"/>
  <c r="D27" i="8"/>
  <c r="H26" i="8"/>
  <c r="E26" i="8"/>
  <c r="AI33" i="2"/>
  <c r="AP33" i="2"/>
  <c r="O33" i="2" s="1"/>
  <c r="H34" i="2"/>
  <c r="E34" i="2"/>
  <c r="Q34" i="2" s="1"/>
  <c r="D35" i="2"/>
  <c r="AF32" i="4"/>
  <c r="C32" i="4"/>
  <c r="N32" i="4" s="1"/>
  <c r="AO32" i="4"/>
  <c r="B33" i="4"/>
  <c r="B27" i="8"/>
  <c r="C26" i="8"/>
  <c r="N26" i="8" s="1"/>
  <c r="AO26" i="8"/>
  <c r="AF26" i="8"/>
  <c r="AF27" i="9"/>
  <c r="B28" i="9"/>
  <c r="AO27" i="9"/>
  <c r="C27" i="9"/>
  <c r="E28" i="10"/>
  <c r="D29" i="10"/>
  <c r="H28" i="10"/>
  <c r="H27" i="9"/>
  <c r="E27" i="9"/>
  <c r="Q27" i="9" s="1"/>
  <c r="D28" i="9"/>
  <c r="D31" i="12"/>
  <c r="H30" i="12"/>
  <c r="E30" i="12"/>
  <c r="AI31" i="4"/>
  <c r="AI28" i="11"/>
  <c r="AP28" i="11"/>
  <c r="O28" i="11" s="1"/>
  <c r="C30" i="12"/>
  <c r="N30" i="12" s="1"/>
  <c r="B31" i="12"/>
  <c r="AF30" i="12"/>
  <c r="AO30" i="12"/>
  <c r="AI23" i="6"/>
  <c r="AP23" i="6"/>
  <c r="O23" i="6" s="1"/>
  <c r="AP25" i="8"/>
  <c r="O25" i="8" s="1"/>
  <c r="AI25" i="8"/>
  <c r="B29" i="10"/>
  <c r="AF28" i="10"/>
  <c r="C28" i="10"/>
  <c r="N28" i="10" s="1"/>
  <c r="AO28" i="10"/>
  <c r="AO24" i="6"/>
  <c r="C24" i="6"/>
  <c r="AF24" i="6"/>
  <c r="B25" i="6"/>
  <c r="Q25" i="7" l="1"/>
  <c r="Q30" i="12"/>
  <c r="Q32" i="4"/>
  <c r="W33" i="1"/>
  <c r="Q33" i="3"/>
  <c r="Q26" i="8"/>
  <c r="Q28" i="10"/>
  <c r="Q24" i="6"/>
  <c r="Q31" i="13"/>
  <c r="AV37" i="1"/>
  <c r="AT36" i="1"/>
  <c r="L36" i="1" s="1"/>
  <c r="S36" i="1" s="1"/>
  <c r="Q34" i="1"/>
  <c r="U34" i="1" s="1"/>
  <c r="Z34" i="1" s="1"/>
  <c r="C25" i="6"/>
  <c r="N25" i="6" s="1"/>
  <c r="B26" i="6"/>
  <c r="AF25" i="6"/>
  <c r="AO25" i="6"/>
  <c r="AF29" i="10"/>
  <c r="C29" i="10"/>
  <c r="N29" i="10" s="1"/>
  <c r="AO29" i="10"/>
  <c r="B30" i="10"/>
  <c r="D29" i="9"/>
  <c r="H28" i="9"/>
  <c r="E28" i="9"/>
  <c r="E29" i="10"/>
  <c r="H29" i="10"/>
  <c r="D30" i="10"/>
  <c r="AF27" i="8"/>
  <c r="AO27" i="8"/>
  <c r="C27" i="8"/>
  <c r="N27" i="8" s="1"/>
  <c r="B28" i="8"/>
  <c r="AP34" i="2"/>
  <c r="O34" i="2" s="1"/>
  <c r="AI34" i="2"/>
  <c r="B35" i="3"/>
  <c r="AF34" i="3"/>
  <c r="AO34" i="3"/>
  <c r="C34" i="3"/>
  <c r="N34" i="3" s="1"/>
  <c r="H25" i="6"/>
  <c r="D26" i="6"/>
  <c r="E25" i="6"/>
  <c r="AP24" i="6"/>
  <c r="O24" i="6" s="1"/>
  <c r="AI24" i="6"/>
  <c r="AP35" i="1"/>
  <c r="O35" i="1" s="1"/>
  <c r="AO35" i="1"/>
  <c r="C35" i="1"/>
  <c r="N35" i="1" s="1"/>
  <c r="B36" i="1"/>
  <c r="AF35" i="1"/>
  <c r="AI35" i="1" s="1"/>
  <c r="B33" i="13"/>
  <c r="C32" i="13"/>
  <c r="N32" i="13" s="1"/>
  <c r="AO32" i="13"/>
  <c r="AF32" i="13"/>
  <c r="AI32" i="4"/>
  <c r="AF36" i="2"/>
  <c r="C36" i="2"/>
  <c r="B37" i="2"/>
  <c r="AO36" i="2"/>
  <c r="H34" i="3"/>
  <c r="E34" i="3"/>
  <c r="Q34" i="3" s="1"/>
  <c r="D35" i="3"/>
  <c r="AO30" i="11"/>
  <c r="AF30" i="11"/>
  <c r="C30" i="11"/>
  <c r="B31" i="11"/>
  <c r="AO31" i="12"/>
  <c r="C31" i="12"/>
  <c r="N31" i="12" s="1"/>
  <c r="AF31" i="12"/>
  <c r="B32" i="12"/>
  <c r="AP30" i="12"/>
  <c r="O30" i="12" s="1"/>
  <c r="AI30" i="12"/>
  <c r="E31" i="12"/>
  <c r="D32" i="12"/>
  <c r="H31" i="12"/>
  <c r="AP27" i="9"/>
  <c r="O27" i="9" s="1"/>
  <c r="AI27" i="9"/>
  <c r="AI28" i="10"/>
  <c r="AP28" i="10"/>
  <c r="O28" i="10" s="1"/>
  <c r="AF28" i="9"/>
  <c r="C28" i="9"/>
  <c r="N28" i="9" s="1"/>
  <c r="AO28" i="9"/>
  <c r="B29" i="9"/>
  <c r="AO33" i="4"/>
  <c r="C33" i="4"/>
  <c r="B34" i="4"/>
  <c r="AF33" i="4"/>
  <c r="H35" i="2"/>
  <c r="E35" i="2"/>
  <c r="Q35" i="2" s="1"/>
  <c r="D36" i="2"/>
  <c r="AP26" i="8"/>
  <c r="O26" i="8" s="1"/>
  <c r="AI26" i="8"/>
  <c r="E27" i="8"/>
  <c r="D28" i="8"/>
  <c r="H27" i="8"/>
  <c r="AP29" i="11"/>
  <c r="O29" i="11" s="1"/>
  <c r="AI29" i="11"/>
  <c r="E30" i="11"/>
  <c r="D31" i="11"/>
  <c r="H30" i="11"/>
  <c r="D27" i="7"/>
  <c r="E26" i="7"/>
  <c r="H26" i="7"/>
  <c r="AP25" i="7"/>
  <c r="O25" i="7" s="1"/>
  <c r="AI25" i="7"/>
  <c r="E36" i="1"/>
  <c r="H36" i="1"/>
  <c r="D37" i="1"/>
  <c r="AO26" i="7"/>
  <c r="B27" i="7"/>
  <c r="C26" i="7"/>
  <c r="AF26" i="7"/>
  <c r="H33" i="4"/>
  <c r="D34" i="4"/>
  <c r="E33" i="4"/>
  <c r="AI33" i="3"/>
  <c r="AP33" i="3"/>
  <c r="O33" i="3" s="1"/>
  <c r="AP31" i="13"/>
  <c r="O31" i="13" s="1"/>
  <c r="AI31" i="13"/>
  <c r="H32" i="13"/>
  <c r="E32" i="13"/>
  <c r="D33" i="13"/>
  <c r="Q32" i="13" l="1"/>
  <c r="Q31" i="12"/>
  <c r="Q27" i="8"/>
  <c r="Q25" i="6"/>
  <c r="Q33" i="4"/>
  <c r="Q30" i="11"/>
  <c r="Q26" i="7"/>
  <c r="Q28" i="9"/>
  <c r="W34" i="1"/>
  <c r="AV38" i="1"/>
  <c r="AT37" i="1"/>
  <c r="L37" i="1" s="1"/>
  <c r="S37" i="1" s="1"/>
  <c r="Q29" i="10"/>
  <c r="Q35" i="1"/>
  <c r="U35" i="1" s="1"/>
  <c r="H33" i="13"/>
  <c r="E33" i="13"/>
  <c r="D34" i="13"/>
  <c r="H34" i="4"/>
  <c r="E34" i="4"/>
  <c r="D35" i="4"/>
  <c r="AP36" i="1"/>
  <c r="O36" i="1" s="1"/>
  <c r="AI32" i="13"/>
  <c r="AP32" i="13"/>
  <c r="O32" i="13" s="1"/>
  <c r="AI33" i="4"/>
  <c r="AI26" i="7"/>
  <c r="AP26" i="7"/>
  <c r="O26" i="7" s="1"/>
  <c r="AP30" i="11"/>
  <c r="O30" i="11" s="1"/>
  <c r="AI30" i="11"/>
  <c r="AP27" i="8"/>
  <c r="O27" i="8" s="1"/>
  <c r="AI27" i="8"/>
  <c r="E36" i="2"/>
  <c r="Q36" i="2" s="1"/>
  <c r="H36" i="2"/>
  <c r="D37" i="2"/>
  <c r="AF34" i="4"/>
  <c r="C34" i="4"/>
  <c r="N34" i="4" s="1"/>
  <c r="B35" i="4"/>
  <c r="AO34" i="4"/>
  <c r="E32" i="12"/>
  <c r="D33" i="12"/>
  <c r="H32" i="12"/>
  <c r="AP34" i="3"/>
  <c r="O34" i="3" s="1"/>
  <c r="AI34" i="3"/>
  <c r="AF33" i="13"/>
  <c r="C33" i="13"/>
  <c r="N33" i="13" s="1"/>
  <c r="AO33" i="13"/>
  <c r="B34" i="13"/>
  <c r="AO36" i="1"/>
  <c r="AF36" i="1"/>
  <c r="AI36" i="1" s="1"/>
  <c r="B37" i="1"/>
  <c r="C36" i="1"/>
  <c r="N36" i="1" s="1"/>
  <c r="D27" i="6"/>
  <c r="H26" i="6"/>
  <c r="E26" i="6"/>
  <c r="D31" i="10"/>
  <c r="H30" i="10"/>
  <c r="E30" i="10"/>
  <c r="AI29" i="10"/>
  <c r="AP29" i="10"/>
  <c r="O29" i="10" s="1"/>
  <c r="AO30" i="10"/>
  <c r="C30" i="10"/>
  <c r="AF30" i="10"/>
  <c r="B31" i="10"/>
  <c r="AO26" i="6"/>
  <c r="C26" i="6"/>
  <c r="N26" i="6" s="1"/>
  <c r="B27" i="6"/>
  <c r="AF26" i="6"/>
  <c r="C27" i="7"/>
  <c r="N27" i="7" s="1"/>
  <c r="B28" i="7"/>
  <c r="AF27" i="7"/>
  <c r="AO27" i="7"/>
  <c r="H37" i="1"/>
  <c r="D38" i="1"/>
  <c r="E37" i="1"/>
  <c r="D28" i="7"/>
  <c r="H27" i="7"/>
  <c r="E27" i="7"/>
  <c r="Q27" i="7" s="1"/>
  <c r="D32" i="11"/>
  <c r="H31" i="11"/>
  <c r="E31" i="11"/>
  <c r="E28" i="8"/>
  <c r="D29" i="8"/>
  <c r="H28" i="8"/>
  <c r="AI35" i="2"/>
  <c r="AP35" i="2"/>
  <c r="O35" i="2" s="1"/>
  <c r="AO29" i="9"/>
  <c r="B30" i="9"/>
  <c r="C29" i="9"/>
  <c r="N29" i="9" s="1"/>
  <c r="AF29" i="9"/>
  <c r="AI31" i="12"/>
  <c r="AP31" i="12"/>
  <c r="O31" i="12" s="1"/>
  <c r="AO32" i="12"/>
  <c r="C32" i="12"/>
  <c r="B33" i="12"/>
  <c r="AF32" i="12"/>
  <c r="AO31" i="11"/>
  <c r="AF31" i="11"/>
  <c r="B32" i="11"/>
  <c r="C31" i="11"/>
  <c r="N31" i="11" s="1"/>
  <c r="E35" i="3"/>
  <c r="H35" i="3"/>
  <c r="D36" i="3"/>
  <c r="AF37" i="2"/>
  <c r="C37" i="2"/>
  <c r="N37" i="2" s="1"/>
  <c r="B38" i="2"/>
  <c r="AO37" i="2"/>
  <c r="AP25" i="6"/>
  <c r="O25" i="6" s="1"/>
  <c r="AI25" i="6"/>
  <c r="AF35" i="3"/>
  <c r="C35" i="3"/>
  <c r="N35" i="3" s="1"/>
  <c r="B36" i="3"/>
  <c r="AO35" i="3"/>
  <c r="C28" i="8"/>
  <c r="N28" i="8" s="1"/>
  <c r="AF28" i="8"/>
  <c r="B29" i="8"/>
  <c r="AO28" i="8"/>
  <c r="AP28" i="9"/>
  <c r="O28" i="9" s="1"/>
  <c r="AI28" i="9"/>
  <c r="E29" i="9"/>
  <c r="H29" i="9"/>
  <c r="D30" i="9"/>
  <c r="Q29" i="9" l="1"/>
  <c r="Q30" i="10"/>
  <c r="Q34" i="4"/>
  <c r="Q32" i="12"/>
  <c r="Q28" i="8"/>
  <c r="Q26" i="6"/>
  <c r="Q33" i="13"/>
  <c r="Q31" i="11"/>
  <c r="Q35" i="3"/>
  <c r="AV39" i="1"/>
  <c r="AT38" i="1"/>
  <c r="L38" i="1" s="1"/>
  <c r="S38" i="1" s="1"/>
  <c r="Q36" i="1"/>
  <c r="AP29" i="9"/>
  <c r="O29" i="9" s="1"/>
  <c r="AI29" i="9"/>
  <c r="E36" i="3"/>
  <c r="H36" i="3"/>
  <c r="D37" i="3"/>
  <c r="AI35" i="3"/>
  <c r="AP35" i="3"/>
  <c r="O35" i="3" s="1"/>
  <c r="B33" i="11"/>
  <c r="AO32" i="11"/>
  <c r="AF32" i="11"/>
  <c r="C32" i="11"/>
  <c r="N32" i="11" s="1"/>
  <c r="C33" i="12"/>
  <c r="N33" i="12" s="1"/>
  <c r="B34" i="12"/>
  <c r="AO33" i="12"/>
  <c r="AF33" i="12"/>
  <c r="B31" i="9"/>
  <c r="AO30" i="9"/>
  <c r="AF30" i="9"/>
  <c r="C30" i="9"/>
  <c r="N30" i="9" s="1"/>
  <c r="D30" i="8"/>
  <c r="H29" i="8"/>
  <c r="E29" i="8"/>
  <c r="AP31" i="11"/>
  <c r="O31" i="11" s="1"/>
  <c r="AI31" i="11"/>
  <c r="H32" i="11"/>
  <c r="D33" i="11"/>
  <c r="E32" i="11"/>
  <c r="Q32" i="11" s="1"/>
  <c r="AP37" i="1"/>
  <c r="O37" i="1" s="1"/>
  <c r="AO27" i="6"/>
  <c r="B28" i="6"/>
  <c r="AF27" i="6"/>
  <c r="C27" i="6"/>
  <c r="AP30" i="10"/>
  <c r="O30" i="10" s="1"/>
  <c r="AI30" i="10"/>
  <c r="D32" i="10"/>
  <c r="H31" i="10"/>
  <c r="E31" i="10"/>
  <c r="B35" i="13"/>
  <c r="C34" i="13"/>
  <c r="N34" i="13" s="1"/>
  <c r="AF34" i="13"/>
  <c r="AO34" i="13"/>
  <c r="D34" i="12"/>
  <c r="H33" i="12"/>
  <c r="E33" i="12"/>
  <c r="Q33" i="12" s="1"/>
  <c r="D38" i="2"/>
  <c r="H37" i="2"/>
  <c r="E37" i="2"/>
  <c r="Q37" i="2" s="1"/>
  <c r="AI36" i="2"/>
  <c r="AP36" i="2"/>
  <c r="O36" i="2" s="1"/>
  <c r="U36" i="1"/>
  <c r="AI34" i="4"/>
  <c r="H34" i="13"/>
  <c r="E34" i="13"/>
  <c r="D35" i="13"/>
  <c r="D31" i="9"/>
  <c r="E30" i="9"/>
  <c r="H30" i="9"/>
  <c r="C29" i="8"/>
  <c r="B30" i="8"/>
  <c r="AF29" i="8"/>
  <c r="AO29" i="8"/>
  <c r="AF36" i="3"/>
  <c r="AO36" i="3"/>
  <c r="C36" i="3"/>
  <c r="B37" i="3"/>
  <c r="Z35" i="1"/>
  <c r="W35" i="1"/>
  <c r="C38" i="2"/>
  <c r="N38" i="2" s="1"/>
  <c r="AF38" i="2"/>
  <c r="AO38" i="2"/>
  <c r="B39" i="2"/>
  <c r="AI28" i="8"/>
  <c r="AP28" i="8"/>
  <c r="O28" i="8" s="1"/>
  <c r="AI27" i="7"/>
  <c r="AP27" i="7"/>
  <c r="O27" i="7" s="1"/>
  <c r="D29" i="7"/>
  <c r="H28" i="7"/>
  <c r="E28" i="7"/>
  <c r="D39" i="1"/>
  <c r="H38" i="1"/>
  <c r="E38" i="1"/>
  <c r="AF28" i="7"/>
  <c r="C28" i="7"/>
  <c r="N28" i="7" s="1"/>
  <c r="B29" i="7"/>
  <c r="AO28" i="7"/>
  <c r="AF31" i="10"/>
  <c r="C31" i="10"/>
  <c r="N31" i="10" s="1"/>
  <c r="B32" i="10"/>
  <c r="AO31" i="10"/>
  <c r="AI26" i="6"/>
  <c r="AP26" i="6"/>
  <c r="O26" i="6" s="1"/>
  <c r="E27" i="6"/>
  <c r="D28" i="6"/>
  <c r="H27" i="6"/>
  <c r="B38" i="1"/>
  <c r="C37" i="1"/>
  <c r="N37" i="1" s="1"/>
  <c r="AF37" i="1"/>
  <c r="AI37" i="1" s="1"/>
  <c r="AO37" i="1"/>
  <c r="AI32" i="12"/>
  <c r="B36" i="4"/>
  <c r="AO35" i="4"/>
  <c r="C35" i="4"/>
  <c r="N35" i="4" s="1"/>
  <c r="AF35" i="4"/>
  <c r="E35" i="4"/>
  <c r="D36" i="4"/>
  <c r="H35" i="4"/>
  <c r="AI33" i="13"/>
  <c r="AP33" i="13"/>
  <c r="O33" i="13" s="1"/>
  <c r="Q34" i="13" l="1"/>
  <c r="Z36" i="1"/>
  <c r="Q27" i="6"/>
  <c r="Q30" i="9"/>
  <c r="Q35" i="4"/>
  <c r="AT39" i="1"/>
  <c r="L39" i="1" s="1"/>
  <c r="S39" i="1" s="1"/>
  <c r="AV40" i="1"/>
  <c r="Q31" i="10"/>
  <c r="Q37" i="1"/>
  <c r="U37" i="1" s="1"/>
  <c r="Z37" i="1" s="1"/>
  <c r="Q29" i="8"/>
  <c r="Q36" i="3"/>
  <c r="Q28" i="7"/>
  <c r="W36" i="1"/>
  <c r="H36" i="4"/>
  <c r="E36" i="4"/>
  <c r="D37" i="4"/>
  <c r="C38" i="1"/>
  <c r="N38" i="1" s="1"/>
  <c r="AO38" i="1"/>
  <c r="AF38" i="1"/>
  <c r="B39" i="1"/>
  <c r="D29" i="6"/>
  <c r="H28" i="6"/>
  <c r="E28" i="6"/>
  <c r="B33" i="10"/>
  <c r="C32" i="10"/>
  <c r="N32" i="10" s="1"/>
  <c r="AF32" i="10"/>
  <c r="AO32" i="10"/>
  <c r="C29" i="7"/>
  <c r="B30" i="7"/>
  <c r="AO29" i="7"/>
  <c r="AF29" i="7"/>
  <c r="AI28" i="7"/>
  <c r="AP28" i="7"/>
  <c r="O28" i="7" s="1"/>
  <c r="E29" i="7"/>
  <c r="D30" i="7"/>
  <c r="H29" i="7"/>
  <c r="AI30" i="9"/>
  <c r="AP30" i="9"/>
  <c r="O30" i="9" s="1"/>
  <c r="D36" i="13"/>
  <c r="E35" i="13"/>
  <c r="H35" i="13"/>
  <c r="AI37" i="2"/>
  <c r="AP37" i="2"/>
  <c r="O37" i="2" s="1"/>
  <c r="H38" i="2"/>
  <c r="D39" i="2"/>
  <c r="E38" i="2"/>
  <c r="Q38" i="2" s="1"/>
  <c r="AP31" i="10"/>
  <c r="O31" i="10" s="1"/>
  <c r="AI31" i="10"/>
  <c r="H32" i="10"/>
  <c r="E32" i="10"/>
  <c r="D33" i="10"/>
  <c r="B29" i="6"/>
  <c r="C28" i="6"/>
  <c r="N28" i="6" s="1"/>
  <c r="AO28" i="6"/>
  <c r="AF28" i="6"/>
  <c r="H33" i="11"/>
  <c r="D34" i="11"/>
  <c r="E33" i="11"/>
  <c r="B35" i="12"/>
  <c r="AO34" i="12"/>
  <c r="C34" i="12"/>
  <c r="N34" i="12" s="1"/>
  <c r="AF34" i="12"/>
  <c r="AP35" i="4"/>
  <c r="O35" i="4" s="1"/>
  <c r="AI35" i="4"/>
  <c r="C36" i="4"/>
  <c r="N36" i="4" s="1"/>
  <c r="AO36" i="4"/>
  <c r="B37" i="4"/>
  <c r="AF36" i="4"/>
  <c r="AI27" i="6"/>
  <c r="AP27" i="6"/>
  <c r="O27" i="6" s="1"/>
  <c r="AP38" i="1"/>
  <c r="O38" i="1" s="1"/>
  <c r="AI38" i="1"/>
  <c r="H39" i="1"/>
  <c r="D40" i="1"/>
  <c r="D41" i="1" s="1"/>
  <c r="E39" i="1"/>
  <c r="C39" i="2"/>
  <c r="N39" i="2" s="1"/>
  <c r="AO39" i="2"/>
  <c r="AF39" i="2"/>
  <c r="B40" i="2"/>
  <c r="B41" i="2" s="1"/>
  <c r="B38" i="3"/>
  <c r="C37" i="3"/>
  <c r="N37" i="3" s="1"/>
  <c r="AF37" i="3"/>
  <c r="AO37" i="3"/>
  <c r="AF30" i="8"/>
  <c r="AO30" i="8"/>
  <c r="C30" i="8"/>
  <c r="N30" i="8" s="1"/>
  <c r="B31" i="8"/>
  <c r="D32" i="9"/>
  <c r="E31" i="9"/>
  <c r="H31" i="9"/>
  <c r="AP34" i="13"/>
  <c r="O34" i="13" s="1"/>
  <c r="AI34" i="13"/>
  <c r="AI33" i="12"/>
  <c r="AP33" i="12"/>
  <c r="O33" i="12" s="1"/>
  <c r="H34" i="12"/>
  <c r="D35" i="12"/>
  <c r="E34" i="12"/>
  <c r="B36" i="13"/>
  <c r="C35" i="13"/>
  <c r="AO35" i="13"/>
  <c r="AF35" i="13"/>
  <c r="AI32" i="11"/>
  <c r="AP32" i="11"/>
  <c r="O32" i="11" s="1"/>
  <c r="AI29" i="8"/>
  <c r="AP29" i="8"/>
  <c r="O29" i="8" s="1"/>
  <c r="E30" i="8"/>
  <c r="Q30" i="8" s="1"/>
  <c r="D31" i="8"/>
  <c r="H30" i="8"/>
  <c r="B32" i="9"/>
  <c r="AF31" i="9"/>
  <c r="AO31" i="9"/>
  <c r="C31" i="9"/>
  <c r="AO33" i="11"/>
  <c r="C33" i="11"/>
  <c r="B34" i="11"/>
  <c r="AF33" i="11"/>
  <c r="H37" i="3"/>
  <c r="E37" i="3"/>
  <c r="Q37" i="3" s="1"/>
  <c r="D38" i="3"/>
  <c r="AI36" i="3"/>
  <c r="AP36" i="3"/>
  <c r="O36" i="3" s="1"/>
  <c r="D42" i="1" l="1"/>
  <c r="Q32" i="10"/>
  <c r="Q34" i="12"/>
  <c r="Q29" i="7"/>
  <c r="B42" i="2"/>
  <c r="C41" i="2"/>
  <c r="Q33" i="11"/>
  <c r="Q35" i="13"/>
  <c r="AT40" i="1"/>
  <c r="L40" i="1" s="1"/>
  <c r="S40" i="1" s="1"/>
  <c r="AV41" i="1"/>
  <c r="Q31" i="9"/>
  <c r="Q28" i="6"/>
  <c r="Q36" i="4"/>
  <c r="Q38" i="1"/>
  <c r="U38" i="1" s="1"/>
  <c r="Z38" i="1" s="1"/>
  <c r="W37" i="1"/>
  <c r="D37" i="13"/>
  <c r="E36" i="13"/>
  <c r="H36" i="13"/>
  <c r="D31" i="7"/>
  <c r="E30" i="7"/>
  <c r="H30" i="7"/>
  <c r="C33" i="10"/>
  <c r="N33" i="10" s="1"/>
  <c r="B34" i="10"/>
  <c r="AO33" i="10"/>
  <c r="AF33" i="10"/>
  <c r="C39" i="1"/>
  <c r="N39" i="1" s="1"/>
  <c r="AO39" i="1"/>
  <c r="B40" i="1"/>
  <c r="B41" i="1" s="1"/>
  <c r="AF39" i="1"/>
  <c r="AI39" i="1" s="1"/>
  <c r="H37" i="4"/>
  <c r="E37" i="4"/>
  <c r="D38" i="4"/>
  <c r="AP37" i="3"/>
  <c r="O37" i="3" s="1"/>
  <c r="AI37" i="3"/>
  <c r="AP30" i="8"/>
  <c r="O30" i="8" s="1"/>
  <c r="AI30" i="8"/>
  <c r="AP34" i="12"/>
  <c r="O34" i="12" s="1"/>
  <c r="AI34" i="12"/>
  <c r="AP31" i="9"/>
  <c r="O31" i="9" s="1"/>
  <c r="AI31" i="9"/>
  <c r="AF31" i="8"/>
  <c r="C31" i="8"/>
  <c r="N31" i="8" s="1"/>
  <c r="AO31" i="8"/>
  <c r="B32" i="8"/>
  <c r="H40" i="1"/>
  <c r="E40" i="1"/>
  <c r="C35" i="12"/>
  <c r="AO35" i="12"/>
  <c r="B36" i="12"/>
  <c r="AF35" i="12"/>
  <c r="H34" i="11"/>
  <c r="D35" i="11"/>
  <c r="E34" i="11"/>
  <c r="E33" i="10"/>
  <c r="D34" i="10"/>
  <c r="H33" i="10"/>
  <c r="AP38" i="2"/>
  <c r="O38" i="2" s="1"/>
  <c r="AI38" i="2"/>
  <c r="E38" i="3"/>
  <c r="H38" i="3"/>
  <c r="D39" i="3"/>
  <c r="AF34" i="11"/>
  <c r="C34" i="11"/>
  <c r="N34" i="11" s="1"/>
  <c r="AO34" i="11"/>
  <c r="B35" i="11"/>
  <c r="AF32" i="9"/>
  <c r="C32" i="9"/>
  <c r="N32" i="9" s="1"/>
  <c r="AO32" i="9"/>
  <c r="B33" i="9"/>
  <c r="H31" i="8"/>
  <c r="D32" i="8"/>
  <c r="E31" i="8"/>
  <c r="B37" i="13"/>
  <c r="C36" i="13"/>
  <c r="N36" i="13" s="1"/>
  <c r="AF36" i="13"/>
  <c r="AO36" i="13"/>
  <c r="D36" i="12"/>
  <c r="H35" i="12"/>
  <c r="E35" i="12"/>
  <c r="Q35" i="12" s="1"/>
  <c r="D33" i="9"/>
  <c r="E32" i="9"/>
  <c r="H32" i="9"/>
  <c r="B39" i="3"/>
  <c r="C38" i="3"/>
  <c r="N38" i="3" s="1"/>
  <c r="AO38" i="3"/>
  <c r="AF38" i="3"/>
  <c r="C40" i="2"/>
  <c r="AO40" i="2"/>
  <c r="AF40" i="2"/>
  <c r="AP39" i="1"/>
  <c r="O39" i="1" s="1"/>
  <c r="C37" i="4"/>
  <c r="AF37" i="4"/>
  <c r="AO37" i="4"/>
  <c r="B38" i="4"/>
  <c r="AP33" i="11"/>
  <c r="O33" i="11" s="1"/>
  <c r="AI33" i="11"/>
  <c r="B30" i="6"/>
  <c r="AO29" i="6"/>
  <c r="C29" i="6"/>
  <c r="N29" i="6" s="1"/>
  <c r="AF29" i="6"/>
  <c r="AI32" i="10"/>
  <c r="AP32" i="10"/>
  <c r="O32" i="10" s="1"/>
  <c r="D40" i="2"/>
  <c r="D41" i="2" s="1"/>
  <c r="E39" i="2"/>
  <c r="Q39" i="2" s="1"/>
  <c r="H39" i="2"/>
  <c r="AI35" i="13"/>
  <c r="AP29" i="7"/>
  <c r="O29" i="7" s="1"/>
  <c r="AI29" i="7"/>
  <c r="B31" i="7"/>
  <c r="C30" i="7"/>
  <c r="N30" i="7" s="1"/>
  <c r="AO30" i="7"/>
  <c r="AF30" i="7"/>
  <c r="AP28" i="6"/>
  <c r="O28" i="6" s="1"/>
  <c r="AI28" i="6"/>
  <c r="D30" i="6"/>
  <c r="E29" i="6"/>
  <c r="Q29" i="6" s="1"/>
  <c r="H29" i="6"/>
  <c r="AI36" i="4"/>
  <c r="AP36" i="4"/>
  <c r="O36" i="4" s="1"/>
  <c r="D42" i="2" l="1"/>
  <c r="W41" i="2"/>
  <c r="Z41" i="2"/>
  <c r="D43" i="1"/>
  <c r="Q33" i="10"/>
  <c r="Q31" i="8"/>
  <c r="Q32" i="9"/>
  <c r="Q34" i="11"/>
  <c r="Q36" i="13"/>
  <c r="Q38" i="3"/>
  <c r="C41" i="1"/>
  <c r="B42" i="1"/>
  <c r="Q30" i="7"/>
  <c r="AT41" i="1"/>
  <c r="L41" i="1" s="1"/>
  <c r="S41" i="1" s="1"/>
  <c r="AV42" i="1"/>
  <c r="Q37" i="4"/>
  <c r="W38" i="1"/>
  <c r="Q39" i="1"/>
  <c r="U39" i="1" s="1"/>
  <c r="Z39" i="1" s="1"/>
  <c r="B43" i="2"/>
  <c r="C42" i="2"/>
  <c r="Q42" i="2" s="1"/>
  <c r="AF42" i="2"/>
  <c r="AI42" i="2" s="1"/>
  <c r="AO42" i="2"/>
  <c r="E30" i="6"/>
  <c r="D31" i="6"/>
  <c r="H30" i="6"/>
  <c r="E40" i="2"/>
  <c r="H40" i="2"/>
  <c r="E33" i="9"/>
  <c r="H33" i="9"/>
  <c r="D34" i="9"/>
  <c r="AI31" i="8"/>
  <c r="AP31" i="8"/>
  <c r="O31" i="8" s="1"/>
  <c r="D35" i="10"/>
  <c r="E34" i="10"/>
  <c r="H34" i="10"/>
  <c r="AI34" i="11"/>
  <c r="AP34" i="11"/>
  <c r="O34" i="11" s="1"/>
  <c r="AF36" i="12"/>
  <c r="B37" i="12"/>
  <c r="C36" i="12"/>
  <c r="N36" i="12" s="1"/>
  <c r="AO36" i="12"/>
  <c r="AI37" i="4"/>
  <c r="AP37" i="4"/>
  <c r="O37" i="4" s="1"/>
  <c r="AF34" i="10"/>
  <c r="B35" i="10"/>
  <c r="C34" i="10"/>
  <c r="AO34" i="10"/>
  <c r="E31" i="7"/>
  <c r="D32" i="7"/>
  <c r="H31" i="7"/>
  <c r="AI36" i="13"/>
  <c r="AP29" i="6"/>
  <c r="O29" i="6" s="1"/>
  <c r="AI29" i="6"/>
  <c r="C31" i="7"/>
  <c r="N31" i="7" s="1"/>
  <c r="AO31" i="7"/>
  <c r="B32" i="7"/>
  <c r="AF31" i="7"/>
  <c r="AP39" i="2"/>
  <c r="O39" i="2" s="1"/>
  <c r="AI39" i="2"/>
  <c r="B31" i="6"/>
  <c r="AF30" i="6"/>
  <c r="C30" i="6"/>
  <c r="N30" i="6" s="1"/>
  <c r="AO30" i="6"/>
  <c r="C38" i="4"/>
  <c r="N38" i="4" s="1"/>
  <c r="B39" i="4"/>
  <c r="AO38" i="4"/>
  <c r="AF38" i="4"/>
  <c r="AO41" i="2"/>
  <c r="AF41" i="2"/>
  <c r="C39" i="3"/>
  <c r="N39" i="3" s="1"/>
  <c r="AF39" i="3"/>
  <c r="B40" i="3"/>
  <c r="B41" i="3" s="1"/>
  <c r="AO39" i="3"/>
  <c r="AP32" i="9"/>
  <c r="O32" i="9" s="1"/>
  <c r="AI32" i="9"/>
  <c r="AI35" i="12"/>
  <c r="AP35" i="12"/>
  <c r="O35" i="12" s="1"/>
  <c r="E36" i="12"/>
  <c r="D37" i="12"/>
  <c r="H36" i="12"/>
  <c r="AF37" i="13"/>
  <c r="C37" i="13"/>
  <c r="N37" i="13" s="1"/>
  <c r="B38" i="13"/>
  <c r="AO37" i="13"/>
  <c r="H32" i="8"/>
  <c r="E32" i="8"/>
  <c r="D33" i="8"/>
  <c r="B34" i="9"/>
  <c r="AO33" i="9"/>
  <c r="AF33" i="9"/>
  <c r="C33" i="9"/>
  <c r="N33" i="9" s="1"/>
  <c r="AO35" i="11"/>
  <c r="AF35" i="11"/>
  <c r="B36" i="11"/>
  <c r="C35" i="11"/>
  <c r="N35" i="11" s="1"/>
  <c r="H39" i="3"/>
  <c r="E39" i="3"/>
  <c r="D40" i="3"/>
  <c r="D41" i="3" s="1"/>
  <c r="AI38" i="3"/>
  <c r="AP38" i="3"/>
  <c r="O38" i="3" s="1"/>
  <c r="AP33" i="10"/>
  <c r="O33" i="10" s="1"/>
  <c r="AI33" i="10"/>
  <c r="E35" i="11"/>
  <c r="H35" i="11"/>
  <c r="D36" i="11"/>
  <c r="AP40" i="1"/>
  <c r="O40" i="1" s="1"/>
  <c r="E41" i="1"/>
  <c r="Q41" i="1" s="1"/>
  <c r="H41" i="1"/>
  <c r="B33" i="8"/>
  <c r="AF32" i="8"/>
  <c r="AO32" i="8"/>
  <c r="C32" i="8"/>
  <c r="H38" i="4"/>
  <c r="D39" i="4"/>
  <c r="E38" i="4"/>
  <c r="C40" i="1"/>
  <c r="N40" i="1" s="1"/>
  <c r="AO40" i="1"/>
  <c r="AF40" i="1"/>
  <c r="AI40" i="1" s="1"/>
  <c r="AI30" i="7"/>
  <c r="AP30" i="7"/>
  <c r="O30" i="7" s="1"/>
  <c r="H37" i="13"/>
  <c r="D38" i="13"/>
  <c r="E37" i="13"/>
  <c r="D42" i="3" l="1"/>
  <c r="D43" i="2"/>
  <c r="Z42" i="2"/>
  <c r="W42" i="2"/>
  <c r="Q37" i="13"/>
  <c r="Q35" i="11"/>
  <c r="Q38" i="4"/>
  <c r="Q36" i="12"/>
  <c r="Q39" i="3"/>
  <c r="W39" i="1"/>
  <c r="Q34" i="10"/>
  <c r="Q31" i="7"/>
  <c r="Q40" i="2"/>
  <c r="Q40" i="1"/>
  <c r="U40" i="1" s="1"/>
  <c r="Z40" i="1" s="1"/>
  <c r="B43" i="1"/>
  <c r="C43" i="1" s="1"/>
  <c r="C42" i="1"/>
  <c r="Q32" i="8"/>
  <c r="B42" i="3"/>
  <c r="C41" i="3"/>
  <c r="Q33" i="9"/>
  <c r="AT42" i="1"/>
  <c r="L42" i="1" s="1"/>
  <c r="S42" i="1" s="1"/>
  <c r="AV43" i="1"/>
  <c r="Q30" i="6"/>
  <c r="C43" i="2"/>
  <c r="Q43" i="2" s="1"/>
  <c r="AF43" i="2"/>
  <c r="AI43" i="2" s="1"/>
  <c r="AO43" i="2"/>
  <c r="N41" i="2"/>
  <c r="AI37" i="13"/>
  <c r="AP37" i="13"/>
  <c r="O37" i="13" s="1"/>
  <c r="AP38" i="4"/>
  <c r="O38" i="4" s="1"/>
  <c r="AI38" i="4"/>
  <c r="B34" i="8"/>
  <c r="C33" i="8"/>
  <c r="N33" i="8" s="1"/>
  <c r="AF33" i="8"/>
  <c r="AO33" i="8"/>
  <c r="AP41" i="1"/>
  <c r="O41" i="1" s="1"/>
  <c r="E40" i="3"/>
  <c r="H40" i="3"/>
  <c r="AO36" i="11"/>
  <c r="AF36" i="11"/>
  <c r="B37" i="11"/>
  <c r="C36" i="11"/>
  <c r="N36" i="11" s="1"/>
  <c r="C34" i="9"/>
  <c r="B35" i="9"/>
  <c r="AF34" i="9"/>
  <c r="AO34" i="9"/>
  <c r="AP32" i="8"/>
  <c r="O32" i="8" s="1"/>
  <c r="AI32" i="8"/>
  <c r="AI36" i="12"/>
  <c r="AP36" i="12"/>
  <c r="O36" i="12" s="1"/>
  <c r="C40" i="3"/>
  <c r="AF40" i="3"/>
  <c r="AO40" i="3"/>
  <c r="B40" i="4"/>
  <c r="B41" i="4" s="1"/>
  <c r="AO39" i="4"/>
  <c r="AF39" i="4"/>
  <c r="C39" i="4"/>
  <c r="N39" i="4" s="1"/>
  <c r="AO32" i="7"/>
  <c r="B33" i="7"/>
  <c r="AF32" i="7"/>
  <c r="C32" i="7"/>
  <c r="N32" i="7" s="1"/>
  <c r="E32" i="7"/>
  <c r="H32" i="7"/>
  <c r="D33" i="7"/>
  <c r="B36" i="10"/>
  <c r="C35" i="10"/>
  <c r="N35" i="10" s="1"/>
  <c r="AO35" i="10"/>
  <c r="AF35" i="10"/>
  <c r="AO37" i="12"/>
  <c r="C37" i="12"/>
  <c r="N37" i="12" s="1"/>
  <c r="AF37" i="12"/>
  <c r="B38" i="12"/>
  <c r="AI34" i="10"/>
  <c r="AP34" i="10"/>
  <c r="O34" i="10" s="1"/>
  <c r="H41" i="2"/>
  <c r="E41" i="2"/>
  <c r="Q41" i="2" s="1"/>
  <c r="D32" i="6"/>
  <c r="E31" i="6"/>
  <c r="H31" i="6"/>
  <c r="D39" i="13"/>
  <c r="H38" i="13"/>
  <c r="E38" i="13"/>
  <c r="AF41" i="1"/>
  <c r="AI41" i="1" s="1"/>
  <c r="AO41" i="1"/>
  <c r="D40" i="4"/>
  <c r="D41" i="4" s="1"/>
  <c r="H39" i="4"/>
  <c r="E39" i="4"/>
  <c r="E42" i="1"/>
  <c r="Q42" i="1" s="1"/>
  <c r="H42" i="1"/>
  <c r="D37" i="11"/>
  <c r="E36" i="11"/>
  <c r="Q36" i="11" s="1"/>
  <c r="H36" i="11"/>
  <c r="AP35" i="11"/>
  <c r="O35" i="11" s="1"/>
  <c r="AI35" i="11"/>
  <c r="AP39" i="3"/>
  <c r="O39" i="3" s="1"/>
  <c r="AI39" i="3"/>
  <c r="H33" i="8"/>
  <c r="E33" i="8"/>
  <c r="D34" i="8"/>
  <c r="C38" i="13"/>
  <c r="B39" i="13"/>
  <c r="AF38" i="13"/>
  <c r="AO38" i="13"/>
  <c r="E37" i="12"/>
  <c r="Q37" i="12" s="1"/>
  <c r="H37" i="12"/>
  <c r="D38" i="12"/>
  <c r="B32" i="6"/>
  <c r="C31" i="6"/>
  <c r="AO31" i="6"/>
  <c r="AF31" i="6"/>
  <c r="AP31" i="7"/>
  <c r="O31" i="7" s="1"/>
  <c r="AI31" i="7"/>
  <c r="E35" i="10"/>
  <c r="D36" i="10"/>
  <c r="H35" i="10"/>
  <c r="H34" i="9"/>
  <c r="D35" i="9"/>
  <c r="E34" i="9"/>
  <c r="AI33" i="9"/>
  <c r="AP33" i="9"/>
  <c r="O33" i="9" s="1"/>
  <c r="AP40" i="2"/>
  <c r="O40" i="2" s="1"/>
  <c r="AI40" i="2"/>
  <c r="AP30" i="6"/>
  <c r="O30" i="6" s="1"/>
  <c r="AI30" i="6"/>
  <c r="D42" i="4" l="1"/>
  <c r="W43" i="2"/>
  <c r="Z43" i="2"/>
  <c r="D43" i="3"/>
  <c r="Q35" i="10"/>
  <c r="Q34" i="9"/>
  <c r="Q33" i="8"/>
  <c r="Q39" i="4"/>
  <c r="Q32" i="7"/>
  <c r="Q38" i="13"/>
  <c r="Q31" i="6"/>
  <c r="Q40" i="3"/>
  <c r="B42" i="4"/>
  <c r="C41" i="4"/>
  <c r="AV12" i="2"/>
  <c r="AV13" i="2" s="1"/>
  <c r="AT43" i="1"/>
  <c r="L43" i="1" s="1"/>
  <c r="C42" i="3"/>
  <c r="B43" i="3"/>
  <c r="C43" i="3" s="1"/>
  <c r="N41" i="1"/>
  <c r="U41" i="1"/>
  <c r="W40" i="1"/>
  <c r="H35" i="9"/>
  <c r="D36" i="9"/>
  <c r="E35" i="9"/>
  <c r="AI35" i="10"/>
  <c r="AP35" i="10"/>
  <c r="O35" i="10" s="1"/>
  <c r="C32" i="6"/>
  <c r="N32" i="6" s="1"/>
  <c r="B33" i="6"/>
  <c r="AO32" i="6"/>
  <c r="AF32" i="6"/>
  <c r="C39" i="13"/>
  <c r="N39" i="13" s="1"/>
  <c r="AO39" i="13"/>
  <c r="AF39" i="13"/>
  <c r="B40" i="13"/>
  <c r="B41" i="13" s="1"/>
  <c r="E34" i="8"/>
  <c r="D35" i="8"/>
  <c r="H34" i="8"/>
  <c r="AP36" i="11"/>
  <c r="O36" i="11" s="1"/>
  <c r="AI36" i="11"/>
  <c r="AP42" i="1"/>
  <c r="O42" i="1" s="1"/>
  <c r="AP39" i="4"/>
  <c r="O39" i="4" s="1"/>
  <c r="AI39" i="4"/>
  <c r="E40" i="4"/>
  <c r="H40" i="4"/>
  <c r="D33" i="6"/>
  <c r="H32" i="6"/>
  <c r="E32" i="6"/>
  <c r="B39" i="12"/>
  <c r="C38" i="12"/>
  <c r="N38" i="12" s="1"/>
  <c r="AF38" i="12"/>
  <c r="AO38" i="12"/>
  <c r="D34" i="7"/>
  <c r="H33" i="7"/>
  <c r="E33" i="7"/>
  <c r="AP32" i="7"/>
  <c r="O32" i="7" s="1"/>
  <c r="AI32" i="7"/>
  <c r="C40" i="4"/>
  <c r="AF40" i="4"/>
  <c r="AO40" i="4"/>
  <c r="AO37" i="11"/>
  <c r="AF37" i="11"/>
  <c r="C37" i="11"/>
  <c r="B38" i="11"/>
  <c r="AP40" i="3"/>
  <c r="O40" i="3" s="1"/>
  <c r="AI40" i="3"/>
  <c r="AO34" i="8"/>
  <c r="C34" i="8"/>
  <c r="N34" i="8" s="1"/>
  <c r="B35" i="8"/>
  <c r="AF34" i="8"/>
  <c r="AI34" i="9"/>
  <c r="AP34" i="9"/>
  <c r="O34" i="9" s="1"/>
  <c r="E36" i="10"/>
  <c r="H36" i="10"/>
  <c r="D37" i="10"/>
  <c r="H38" i="12"/>
  <c r="D39" i="12"/>
  <c r="E38" i="12"/>
  <c r="AP37" i="12"/>
  <c r="O37" i="12" s="1"/>
  <c r="AI37" i="12"/>
  <c r="AP33" i="8"/>
  <c r="O33" i="8" s="1"/>
  <c r="AI33" i="8"/>
  <c r="D38" i="11"/>
  <c r="H37" i="11"/>
  <c r="E37" i="11"/>
  <c r="E43" i="1"/>
  <c r="Q43" i="1" s="1"/>
  <c r="H43" i="1"/>
  <c r="AO42" i="1"/>
  <c r="AF42" i="1"/>
  <c r="AI42" i="1" s="1"/>
  <c r="AI38" i="13"/>
  <c r="AP38" i="13"/>
  <c r="O38" i="13" s="1"/>
  <c r="H39" i="13"/>
  <c r="D40" i="13"/>
  <c r="D41" i="13" s="1"/>
  <c r="E39" i="13"/>
  <c r="AP31" i="6"/>
  <c r="O31" i="6" s="1"/>
  <c r="AI31" i="6"/>
  <c r="AP41" i="2"/>
  <c r="O41" i="2" s="1"/>
  <c r="O44" i="2" s="1"/>
  <c r="AI41" i="2"/>
  <c r="AO36" i="10"/>
  <c r="C36" i="10"/>
  <c r="N36" i="10" s="1"/>
  <c r="B37" i="10"/>
  <c r="AF36" i="10"/>
  <c r="AO33" i="7"/>
  <c r="C33" i="7"/>
  <c r="B34" i="7"/>
  <c r="AF33" i="7"/>
  <c r="AF41" i="3"/>
  <c r="AO41" i="3"/>
  <c r="AF35" i="9"/>
  <c r="C35" i="9"/>
  <c r="N35" i="9" s="1"/>
  <c r="B36" i="9"/>
  <c r="AO35" i="9"/>
  <c r="E41" i="3"/>
  <c r="Q41" i="3" s="1"/>
  <c r="H41" i="3"/>
  <c r="W41" i="1" l="1"/>
  <c r="Z41" i="1"/>
  <c r="Q32" i="6"/>
  <c r="D42" i="13"/>
  <c r="D43" i="4"/>
  <c r="Q38" i="12"/>
  <c r="Q39" i="13"/>
  <c r="Q37" i="11"/>
  <c r="Q34" i="8"/>
  <c r="Q35" i="9"/>
  <c r="B42" i="13"/>
  <c r="C41" i="13"/>
  <c r="B43" i="4"/>
  <c r="C42" i="4"/>
  <c r="Q36" i="10"/>
  <c r="Q40" i="4"/>
  <c r="S43" i="1"/>
  <c r="S44" i="1" s="1"/>
  <c r="D11" i="15" s="1"/>
  <c r="L44" i="1"/>
  <c r="Q33" i="7"/>
  <c r="AV14" i="2"/>
  <c r="AT13" i="2"/>
  <c r="L13" i="2" s="1"/>
  <c r="N41" i="3"/>
  <c r="N42" i="1"/>
  <c r="AF42" i="3"/>
  <c r="AO42" i="3"/>
  <c r="Q44" i="2"/>
  <c r="AP39" i="13"/>
  <c r="O39" i="13" s="1"/>
  <c r="AI39" i="13"/>
  <c r="AO43" i="1"/>
  <c r="AF43" i="1"/>
  <c r="AI43" i="1" s="1"/>
  <c r="AI37" i="11"/>
  <c r="AP37" i="11"/>
  <c r="O37" i="11" s="1"/>
  <c r="E38" i="11"/>
  <c r="D39" i="11"/>
  <c r="H38" i="11"/>
  <c r="D40" i="12"/>
  <c r="D41" i="12" s="1"/>
  <c r="E39" i="12"/>
  <c r="H39" i="12"/>
  <c r="AF35" i="8"/>
  <c r="B36" i="8"/>
  <c r="C35" i="8"/>
  <c r="N35" i="8" s="1"/>
  <c r="AO35" i="8"/>
  <c r="B39" i="11"/>
  <c r="AF38" i="11"/>
  <c r="C38" i="11"/>
  <c r="N38" i="11" s="1"/>
  <c r="AO38" i="11"/>
  <c r="AI32" i="6"/>
  <c r="AP32" i="6"/>
  <c r="O32" i="6" s="1"/>
  <c r="H33" i="6"/>
  <c r="E33" i="6"/>
  <c r="D34" i="6"/>
  <c r="U42" i="1"/>
  <c r="W42" i="1" s="1"/>
  <c r="AI34" i="8"/>
  <c r="AP34" i="8"/>
  <c r="O34" i="8" s="1"/>
  <c r="AP35" i="9"/>
  <c r="O35" i="9" s="1"/>
  <c r="AI35" i="9"/>
  <c r="AP41" i="3"/>
  <c r="O41" i="3" s="1"/>
  <c r="AI41" i="3"/>
  <c r="E42" i="3"/>
  <c r="Q42" i="3" s="1"/>
  <c r="H42" i="3"/>
  <c r="B37" i="9"/>
  <c r="AF36" i="9"/>
  <c r="C36" i="9"/>
  <c r="N36" i="9" s="1"/>
  <c r="AO36" i="9"/>
  <c r="C34" i="7"/>
  <c r="N34" i="7" s="1"/>
  <c r="AO34" i="7"/>
  <c r="B35" i="7"/>
  <c r="AF34" i="7"/>
  <c r="AO37" i="10"/>
  <c r="C37" i="10"/>
  <c r="AF37" i="10"/>
  <c r="B38" i="10"/>
  <c r="E40" i="13"/>
  <c r="H40" i="13"/>
  <c r="AP43" i="1"/>
  <c r="O43" i="1" s="1"/>
  <c r="O44" i="1" s="1"/>
  <c r="AP38" i="12"/>
  <c r="O38" i="12" s="1"/>
  <c r="AI38" i="12"/>
  <c r="E37" i="10"/>
  <c r="H37" i="10"/>
  <c r="D38" i="10"/>
  <c r="AI36" i="10"/>
  <c r="AP36" i="10"/>
  <c r="O36" i="10" s="1"/>
  <c r="AF41" i="4"/>
  <c r="AO41" i="4"/>
  <c r="AP33" i="7"/>
  <c r="O33" i="7" s="1"/>
  <c r="AI33" i="7"/>
  <c r="D35" i="7"/>
  <c r="H34" i="7"/>
  <c r="E34" i="7"/>
  <c r="AO39" i="12"/>
  <c r="B40" i="12"/>
  <c r="B41" i="12" s="1"/>
  <c r="AF39" i="12"/>
  <c r="C39" i="12"/>
  <c r="H41" i="4"/>
  <c r="E41" i="4"/>
  <c r="Q41" i="4" s="1"/>
  <c r="AP40" i="4"/>
  <c r="O40" i="4" s="1"/>
  <c r="AI40" i="4"/>
  <c r="H35" i="8"/>
  <c r="D36" i="8"/>
  <c r="E35" i="8"/>
  <c r="AF40" i="13"/>
  <c r="C40" i="13"/>
  <c r="N40" i="13" s="1"/>
  <c r="AO40" i="13"/>
  <c r="AO33" i="6"/>
  <c r="C33" i="6"/>
  <c r="N33" i="6" s="1"/>
  <c r="AF33" i="6"/>
  <c r="B34" i="6"/>
  <c r="E36" i="9"/>
  <c r="H36" i="9"/>
  <c r="D37" i="9"/>
  <c r="C12" i="15" l="1"/>
  <c r="W44" i="2"/>
  <c r="Z43" i="4"/>
  <c r="W43" i="4"/>
  <c r="D42" i="12"/>
  <c r="D43" i="13"/>
  <c r="Z42" i="1"/>
  <c r="Z43" i="1" s="1"/>
  <c r="W43" i="1"/>
  <c r="Q36" i="9"/>
  <c r="Q34" i="7"/>
  <c r="Q35" i="8"/>
  <c r="Q38" i="11"/>
  <c r="Q37" i="10"/>
  <c r="Q40" i="13"/>
  <c r="Q39" i="12"/>
  <c r="S13" i="2"/>
  <c r="Q33" i="6"/>
  <c r="AV15" i="2"/>
  <c r="AT14" i="2"/>
  <c r="L14" i="2" s="1"/>
  <c r="S14" i="2" s="1"/>
  <c r="U14" i="2" s="1"/>
  <c r="B43" i="13"/>
  <c r="C43" i="13" s="1"/>
  <c r="C42" i="13"/>
  <c r="B42" i="12"/>
  <c r="C41" i="12"/>
  <c r="C43" i="4"/>
  <c r="Q43" i="4" s="1"/>
  <c r="AF43" i="4"/>
  <c r="AI43" i="4" s="1"/>
  <c r="AO43" i="4"/>
  <c r="N41" i="4"/>
  <c r="N43" i="1"/>
  <c r="N44" i="1" s="1"/>
  <c r="U43" i="1"/>
  <c r="N42" i="3"/>
  <c r="AI35" i="8"/>
  <c r="AP35" i="8"/>
  <c r="O35" i="8" s="1"/>
  <c r="AP41" i="4"/>
  <c r="O41" i="4" s="1"/>
  <c r="AI41" i="4"/>
  <c r="H42" i="4"/>
  <c r="E42" i="4"/>
  <c r="Q42" i="4" s="1"/>
  <c r="E37" i="9"/>
  <c r="D38" i="9"/>
  <c r="H37" i="9"/>
  <c r="AP36" i="9"/>
  <c r="O36" i="9" s="1"/>
  <c r="AI36" i="9"/>
  <c r="AF41" i="13"/>
  <c r="AO41" i="13"/>
  <c r="D37" i="8"/>
  <c r="E36" i="8"/>
  <c r="H36" i="8"/>
  <c r="AF40" i="12"/>
  <c r="C40" i="12"/>
  <c r="N40" i="12" s="1"/>
  <c r="AO40" i="12"/>
  <c r="AI34" i="7"/>
  <c r="AP34" i="7"/>
  <c r="O34" i="7" s="1"/>
  <c r="D36" i="7"/>
  <c r="H35" i="7"/>
  <c r="E35" i="7"/>
  <c r="AF42" i="4"/>
  <c r="AO42" i="4"/>
  <c r="E41" i="13"/>
  <c r="Q41" i="13" s="1"/>
  <c r="H41" i="13"/>
  <c r="B36" i="7"/>
  <c r="C35" i="7"/>
  <c r="N35" i="7" s="1"/>
  <c r="AF35" i="7"/>
  <c r="AO35" i="7"/>
  <c r="B38" i="9"/>
  <c r="C37" i="9"/>
  <c r="N37" i="9" s="1"/>
  <c r="AF37" i="9"/>
  <c r="AO37" i="9"/>
  <c r="H43" i="3"/>
  <c r="E43" i="3"/>
  <c r="Q43" i="3" s="1"/>
  <c r="AP33" i="6"/>
  <c r="O33" i="6" s="1"/>
  <c r="AI33" i="6"/>
  <c r="C39" i="11"/>
  <c r="N39" i="11" s="1"/>
  <c r="B40" i="11"/>
  <c r="B41" i="11" s="1"/>
  <c r="AO39" i="11"/>
  <c r="AF39" i="11"/>
  <c r="E40" i="12"/>
  <c r="H40" i="12"/>
  <c r="D40" i="11"/>
  <c r="D41" i="11" s="1"/>
  <c r="H39" i="11"/>
  <c r="E39" i="11"/>
  <c r="B35" i="6"/>
  <c r="C34" i="6"/>
  <c r="AO34" i="6"/>
  <c r="AF34" i="6"/>
  <c r="D39" i="10"/>
  <c r="H38" i="10"/>
  <c r="E38" i="10"/>
  <c r="AP37" i="10"/>
  <c r="O37" i="10" s="1"/>
  <c r="AI37" i="10"/>
  <c r="Q44" i="1"/>
  <c r="AP40" i="13"/>
  <c r="O40" i="13" s="1"/>
  <c r="AI40" i="13"/>
  <c r="B39" i="10"/>
  <c r="C38" i="10"/>
  <c r="N38" i="10" s="1"/>
  <c r="AF38" i="10"/>
  <c r="AO38" i="10"/>
  <c r="AP42" i="3"/>
  <c r="O42" i="3" s="1"/>
  <c r="AI42" i="3"/>
  <c r="E34" i="6"/>
  <c r="Q34" i="6" s="1"/>
  <c r="H34" i="6"/>
  <c r="D35" i="6"/>
  <c r="AF36" i="8"/>
  <c r="B37" i="8"/>
  <c r="C36" i="8"/>
  <c r="AO36" i="8"/>
  <c r="AP39" i="12"/>
  <c r="O39" i="12" s="1"/>
  <c r="AI39" i="12"/>
  <c r="AI38" i="11"/>
  <c r="AP38" i="11"/>
  <c r="O38" i="11" s="1"/>
  <c r="AF43" i="3"/>
  <c r="AO43" i="3"/>
  <c r="Q35" i="7" l="1"/>
  <c r="D43" i="12"/>
  <c r="C11" i="15"/>
  <c r="W44" i="1"/>
  <c r="D42" i="11"/>
  <c r="Q39" i="11"/>
  <c r="U13" i="2"/>
  <c r="W13" i="2" s="1"/>
  <c r="W14" i="2" s="1"/>
  <c r="Q38" i="10"/>
  <c r="B42" i="11"/>
  <c r="C41" i="11"/>
  <c r="AV16" i="2"/>
  <c r="AT15" i="2"/>
  <c r="L15" i="2" s="1"/>
  <c r="Q40" i="12"/>
  <c r="Q36" i="8"/>
  <c r="Q37" i="9"/>
  <c r="B43" i="12"/>
  <c r="C42" i="12"/>
  <c r="N42" i="4"/>
  <c r="N41" i="13"/>
  <c r="W46" i="1"/>
  <c r="W49" i="1" s="1"/>
  <c r="AO39" i="10"/>
  <c r="B40" i="10"/>
  <c r="B41" i="10" s="1"/>
  <c r="C39" i="10"/>
  <c r="N39" i="10" s="1"/>
  <c r="AF39" i="10"/>
  <c r="AP39" i="11"/>
  <c r="O39" i="11" s="1"/>
  <c r="AI39" i="11"/>
  <c r="E40" i="11"/>
  <c r="H40" i="11"/>
  <c r="AI40" i="12"/>
  <c r="AP40" i="12"/>
  <c r="O40" i="12" s="1"/>
  <c r="AF40" i="11"/>
  <c r="AO40" i="11"/>
  <c r="C40" i="11"/>
  <c r="C38" i="9"/>
  <c r="AO38" i="9"/>
  <c r="B39" i="9"/>
  <c r="AF38" i="9"/>
  <c r="B37" i="7"/>
  <c r="AF36" i="7"/>
  <c r="C36" i="7"/>
  <c r="AO36" i="7"/>
  <c r="AI41" i="13"/>
  <c r="AP41" i="13"/>
  <c r="O41" i="13" s="1"/>
  <c r="AF41" i="12"/>
  <c r="AO41" i="12"/>
  <c r="AP36" i="8"/>
  <c r="O36" i="8" s="1"/>
  <c r="AI36" i="8"/>
  <c r="AO42" i="13"/>
  <c r="AF42" i="13"/>
  <c r="D39" i="9"/>
  <c r="E38" i="9"/>
  <c r="H38" i="9"/>
  <c r="AI42" i="4"/>
  <c r="AP42" i="4"/>
  <c r="O42" i="4" s="1"/>
  <c r="AO37" i="8"/>
  <c r="B38" i="8"/>
  <c r="AF37" i="8"/>
  <c r="C37" i="8"/>
  <c r="N37" i="8" s="1"/>
  <c r="H35" i="6"/>
  <c r="E35" i="6"/>
  <c r="D36" i="6"/>
  <c r="AP34" i="6"/>
  <c r="O34" i="6" s="1"/>
  <c r="AI34" i="6"/>
  <c r="AI38" i="10"/>
  <c r="AP38" i="10"/>
  <c r="O38" i="10" s="1"/>
  <c r="D40" i="10"/>
  <c r="D41" i="10" s="1"/>
  <c r="E39" i="10"/>
  <c r="H39" i="10"/>
  <c r="C35" i="6"/>
  <c r="N35" i="6" s="1"/>
  <c r="AF35" i="6"/>
  <c r="B36" i="6"/>
  <c r="AO35" i="6"/>
  <c r="H41" i="12"/>
  <c r="E41" i="12"/>
  <c r="Q41" i="12" s="1"/>
  <c r="AI43" i="3"/>
  <c r="AP43" i="3"/>
  <c r="O43" i="3" s="1"/>
  <c r="O44" i="3" s="1"/>
  <c r="E42" i="13"/>
  <c r="Q42" i="13" s="1"/>
  <c r="H42" i="13"/>
  <c r="AP35" i="7"/>
  <c r="O35" i="7" s="1"/>
  <c r="AI35" i="7"/>
  <c r="D37" i="7"/>
  <c r="H36" i="7"/>
  <c r="E36" i="7"/>
  <c r="E37" i="8"/>
  <c r="D38" i="8"/>
  <c r="H37" i="8"/>
  <c r="AP37" i="9"/>
  <c r="O37" i="9" s="1"/>
  <c r="AI37" i="9"/>
  <c r="W43" i="12" l="1"/>
  <c r="Z43" i="12"/>
  <c r="D42" i="10"/>
  <c r="D43" i="11"/>
  <c r="Q35" i="6"/>
  <c r="Q37" i="8"/>
  <c r="Q36" i="7"/>
  <c r="Q39" i="10"/>
  <c r="Q38" i="9"/>
  <c r="Q40" i="11"/>
  <c r="C43" i="12"/>
  <c r="Q43" i="12" s="1"/>
  <c r="AF43" i="12"/>
  <c r="AI43" i="12" s="1"/>
  <c r="AO43" i="12"/>
  <c r="C41" i="10"/>
  <c r="B42" i="10"/>
  <c r="S15" i="2"/>
  <c r="N15" i="2"/>
  <c r="C42" i="11"/>
  <c r="B43" i="11"/>
  <c r="C43" i="11" s="1"/>
  <c r="AV17" i="2"/>
  <c r="AT16" i="2"/>
  <c r="L16" i="2" s="1"/>
  <c r="N41" i="12"/>
  <c r="E11" i="15"/>
  <c r="AP37" i="8"/>
  <c r="O37" i="8" s="1"/>
  <c r="AI37" i="8"/>
  <c r="D39" i="8"/>
  <c r="H38" i="8"/>
  <c r="E38" i="8"/>
  <c r="AP36" i="7"/>
  <c r="O36" i="7" s="1"/>
  <c r="AI36" i="7"/>
  <c r="D38" i="7"/>
  <c r="H37" i="7"/>
  <c r="E37" i="7"/>
  <c r="E43" i="13"/>
  <c r="Q43" i="13" s="1"/>
  <c r="H43" i="13"/>
  <c r="AP41" i="12"/>
  <c r="O41" i="12" s="1"/>
  <c r="AI41" i="12"/>
  <c r="E42" i="12"/>
  <c r="Q42" i="12" s="1"/>
  <c r="H42" i="12"/>
  <c r="C36" i="6"/>
  <c r="N36" i="6" s="1"/>
  <c r="AF36" i="6"/>
  <c r="AO36" i="6"/>
  <c r="B37" i="6"/>
  <c r="AP39" i="10"/>
  <c r="O39" i="10" s="1"/>
  <c r="AI39" i="10"/>
  <c r="H36" i="6"/>
  <c r="D37" i="6"/>
  <c r="E36" i="6"/>
  <c r="Q36" i="6" s="1"/>
  <c r="E39" i="9"/>
  <c r="D40" i="9"/>
  <c r="D41" i="9" s="1"/>
  <c r="H39" i="9"/>
  <c r="AO43" i="13"/>
  <c r="AF43" i="13"/>
  <c r="AF42" i="12"/>
  <c r="AO42" i="12"/>
  <c r="AO37" i="7"/>
  <c r="C37" i="7"/>
  <c r="N37" i="7" s="1"/>
  <c r="B38" i="7"/>
  <c r="AF37" i="7"/>
  <c r="AO39" i="9"/>
  <c r="C39" i="9"/>
  <c r="N39" i="9" s="1"/>
  <c r="B40" i="9"/>
  <c r="B41" i="9" s="1"/>
  <c r="AF39" i="9"/>
  <c r="AF41" i="11"/>
  <c r="AO41" i="11"/>
  <c r="E41" i="11"/>
  <c r="Q41" i="11" s="1"/>
  <c r="H41" i="11"/>
  <c r="AO40" i="10"/>
  <c r="AF40" i="10"/>
  <c r="C40" i="10"/>
  <c r="N40" i="10" s="1"/>
  <c r="Z12" i="2"/>
  <c r="Z13" i="2" s="1"/>
  <c r="Z14" i="2" s="1"/>
  <c r="AJ49" i="1"/>
  <c r="AK49" i="1" s="1"/>
  <c r="AL49" i="1" s="1"/>
  <c r="W48" i="2"/>
  <c r="AI42" i="13"/>
  <c r="Q44" i="3"/>
  <c r="E40" i="10"/>
  <c r="H40" i="10"/>
  <c r="AI35" i="6"/>
  <c r="AP35" i="6"/>
  <c r="O35" i="6" s="1"/>
  <c r="AO38" i="8"/>
  <c r="B39" i="8"/>
  <c r="C38" i="8"/>
  <c r="N38" i="8" s="1"/>
  <c r="AF38" i="8"/>
  <c r="Q44" i="4"/>
  <c r="AI38" i="9"/>
  <c r="AP38" i="9"/>
  <c r="O38" i="9" s="1"/>
  <c r="AP40" i="11"/>
  <c r="O40" i="11" s="1"/>
  <c r="AI40" i="11"/>
  <c r="D42" i="9" l="1"/>
  <c r="D43" i="10"/>
  <c r="C14" i="15"/>
  <c r="W44" i="4"/>
  <c r="C13" i="15"/>
  <c r="W44" i="3"/>
  <c r="B42" i="9"/>
  <c r="C41" i="9"/>
  <c r="B43" i="10"/>
  <c r="C43" i="10" s="1"/>
  <c r="C42" i="10"/>
  <c r="Q39" i="9"/>
  <c r="Q38" i="8"/>
  <c r="S16" i="2"/>
  <c r="U16" i="2" s="1"/>
  <c r="AV18" i="2"/>
  <c r="AT17" i="2"/>
  <c r="L17" i="2" s="1"/>
  <c r="S17" i="2" s="1"/>
  <c r="U17" i="2" s="1"/>
  <c r="Q40" i="10"/>
  <c r="Q37" i="7"/>
  <c r="U15" i="2"/>
  <c r="W15" i="2" s="1"/>
  <c r="N43" i="13"/>
  <c r="N41" i="11"/>
  <c r="AP40" i="10"/>
  <c r="O40" i="10" s="1"/>
  <c r="AI40" i="10"/>
  <c r="AP39" i="9"/>
  <c r="O39" i="9" s="1"/>
  <c r="AI39" i="9"/>
  <c r="H37" i="6"/>
  <c r="E37" i="6"/>
  <c r="Q37" i="6" s="1"/>
  <c r="D38" i="6"/>
  <c r="AP42" i="12"/>
  <c r="O42" i="12" s="1"/>
  <c r="AI42" i="12"/>
  <c r="AP37" i="7"/>
  <c r="O37" i="7" s="1"/>
  <c r="AI37" i="7"/>
  <c r="H38" i="7"/>
  <c r="D39" i="7"/>
  <c r="E38" i="7"/>
  <c r="AI38" i="8"/>
  <c r="AP38" i="8"/>
  <c r="O38" i="8" s="1"/>
  <c r="E39" i="8"/>
  <c r="H39" i="8"/>
  <c r="D40" i="8"/>
  <c r="D41" i="8" s="1"/>
  <c r="AF39" i="8"/>
  <c r="B40" i="8"/>
  <c r="B41" i="8" s="1"/>
  <c r="AO39" i="8"/>
  <c r="C39" i="8"/>
  <c r="E41" i="10"/>
  <c r="Q41" i="10" s="1"/>
  <c r="H41" i="10"/>
  <c r="AM49" i="1"/>
  <c r="X51" i="1" s="1"/>
  <c r="AO41" i="10"/>
  <c r="AF41" i="10"/>
  <c r="H42" i="11"/>
  <c r="E42" i="11"/>
  <c r="Q42" i="11" s="1"/>
  <c r="AP41" i="11"/>
  <c r="O41" i="11" s="1"/>
  <c r="AI41" i="11"/>
  <c r="AF42" i="11"/>
  <c r="AO42" i="11"/>
  <c r="AO40" i="9"/>
  <c r="C40" i="9"/>
  <c r="N40" i="9" s="1"/>
  <c r="AF40" i="9"/>
  <c r="AO38" i="7"/>
  <c r="B39" i="7"/>
  <c r="AF38" i="7"/>
  <c r="C38" i="7"/>
  <c r="N38" i="7" s="1"/>
  <c r="H40" i="9"/>
  <c r="E40" i="9"/>
  <c r="AI36" i="6"/>
  <c r="C37" i="6"/>
  <c r="N37" i="6" s="1"/>
  <c r="AO37" i="6"/>
  <c r="B38" i="6"/>
  <c r="AF37" i="6"/>
  <c r="AP43" i="13"/>
  <c r="O43" i="13" s="1"/>
  <c r="AI43" i="13"/>
  <c r="D42" i="8" l="1"/>
  <c r="D43" i="9"/>
  <c r="W16" i="2"/>
  <c r="W17" i="2" s="1"/>
  <c r="Z15" i="2"/>
  <c r="Z16" i="2" s="1"/>
  <c r="Z17" i="2"/>
  <c r="Q40" i="9"/>
  <c r="AV19" i="2"/>
  <c r="AT18" i="2"/>
  <c r="L18" i="2" s="1"/>
  <c r="B42" i="8"/>
  <c r="C41" i="8"/>
  <c r="Q39" i="8"/>
  <c r="Q38" i="7"/>
  <c r="C42" i="9"/>
  <c r="B43" i="9"/>
  <c r="N42" i="11"/>
  <c r="B40" i="7"/>
  <c r="B41" i="7" s="1"/>
  <c r="AO39" i="7"/>
  <c r="C39" i="7"/>
  <c r="N39" i="7" s="1"/>
  <c r="AF39" i="7"/>
  <c r="Q44" i="13"/>
  <c r="AO38" i="6"/>
  <c r="AF38" i="6"/>
  <c r="B39" i="6"/>
  <c r="C38" i="6"/>
  <c r="AI40" i="9"/>
  <c r="AP40" i="9"/>
  <c r="O40" i="9" s="1"/>
  <c r="H41" i="9"/>
  <c r="E41" i="9"/>
  <c r="Q41" i="9" s="1"/>
  <c r="AF41" i="9"/>
  <c r="AO41" i="9"/>
  <c r="AP42" i="11"/>
  <c r="O42" i="11" s="1"/>
  <c r="AI42" i="11"/>
  <c r="E43" i="11"/>
  <c r="Q43" i="11" s="1"/>
  <c r="H43" i="11"/>
  <c r="AF42" i="10"/>
  <c r="AO42" i="10"/>
  <c r="H42" i="10"/>
  <c r="E42" i="10"/>
  <c r="Q42" i="10" s="1"/>
  <c r="AI41" i="10"/>
  <c r="AP41" i="10"/>
  <c r="O41" i="10" s="1"/>
  <c r="H39" i="7"/>
  <c r="D40" i="7"/>
  <c r="D41" i="7" s="1"/>
  <c r="E39" i="7"/>
  <c r="D39" i="6"/>
  <c r="E38" i="6"/>
  <c r="Q38" i="6" s="1"/>
  <c r="H38" i="6"/>
  <c r="AF43" i="11"/>
  <c r="AO43" i="11"/>
  <c r="AF40" i="8"/>
  <c r="AO40" i="8"/>
  <c r="C40" i="8"/>
  <c r="N40" i="8" s="1"/>
  <c r="H40" i="8"/>
  <c r="E40" i="8"/>
  <c r="AI39" i="8"/>
  <c r="AP39" i="8"/>
  <c r="O39" i="8" s="1"/>
  <c r="AP38" i="7"/>
  <c r="O38" i="7" s="1"/>
  <c r="AI38" i="7"/>
  <c r="Q44" i="12"/>
  <c r="AI37" i="6"/>
  <c r="W43" i="9" l="1"/>
  <c r="Z43" i="9"/>
  <c r="C15" i="15"/>
  <c r="W44" i="13"/>
  <c r="C16" i="15"/>
  <c r="W44" i="12"/>
  <c r="D43" i="8"/>
  <c r="D42" i="7"/>
  <c r="Q39" i="7"/>
  <c r="C43" i="9"/>
  <c r="Q43" i="9" s="1"/>
  <c r="AF43" i="9"/>
  <c r="AI43" i="9" s="1"/>
  <c r="AO43" i="9"/>
  <c r="S18" i="2"/>
  <c r="AT19" i="2"/>
  <c r="L19" i="2" s="1"/>
  <c r="AV20" i="2"/>
  <c r="B42" i="7"/>
  <c r="C41" i="7"/>
  <c r="B43" i="8"/>
  <c r="C43" i="8" s="1"/>
  <c r="C42" i="8"/>
  <c r="Q40" i="8"/>
  <c r="N43" i="11"/>
  <c r="N42" i="10"/>
  <c r="AI38" i="6"/>
  <c r="AP39" i="7"/>
  <c r="O39" i="7" s="1"/>
  <c r="AI39" i="7"/>
  <c r="AP42" i="10"/>
  <c r="O42" i="10" s="1"/>
  <c r="AI42" i="10"/>
  <c r="AP43" i="11"/>
  <c r="O43" i="11" s="1"/>
  <c r="O44" i="11" s="1"/>
  <c r="AI43" i="11"/>
  <c r="AO42" i="9"/>
  <c r="AF42" i="9"/>
  <c r="AP41" i="9"/>
  <c r="O41" i="9" s="1"/>
  <c r="AI41" i="9"/>
  <c r="E42" i="9"/>
  <c r="Q42" i="9" s="1"/>
  <c r="H42" i="9"/>
  <c r="E41" i="8"/>
  <c r="Q41" i="8" s="1"/>
  <c r="H41" i="8"/>
  <c r="AP40" i="8"/>
  <c r="O40" i="8" s="1"/>
  <c r="AI40" i="8"/>
  <c r="AO41" i="8"/>
  <c r="AF41" i="8"/>
  <c r="D40" i="6"/>
  <c r="D41" i="6" s="1"/>
  <c r="E39" i="6"/>
  <c r="H39" i="6"/>
  <c r="E40" i="7"/>
  <c r="H40" i="7"/>
  <c r="E43" i="10"/>
  <c r="Q43" i="10" s="1"/>
  <c r="H43" i="10"/>
  <c r="AO43" i="10"/>
  <c r="AF43" i="10"/>
  <c r="AF39" i="6"/>
  <c r="C39" i="6"/>
  <c r="N39" i="6" s="1"/>
  <c r="B40" i="6"/>
  <c r="B41" i="6" s="1"/>
  <c r="AO39" i="6"/>
  <c r="AF40" i="7"/>
  <c r="C40" i="7"/>
  <c r="AO40" i="7"/>
  <c r="D42" i="6" l="1"/>
  <c r="D43" i="7"/>
  <c r="S19" i="2"/>
  <c r="U19" i="2" s="1"/>
  <c r="N19" i="2"/>
  <c r="Q39" i="6"/>
  <c r="C42" i="7"/>
  <c r="B43" i="7"/>
  <c r="C41" i="6"/>
  <c r="B42" i="6"/>
  <c r="Q40" i="7"/>
  <c r="AV21" i="2"/>
  <c r="AT20" i="2"/>
  <c r="L20" i="2" s="1"/>
  <c r="U18" i="2"/>
  <c r="N43" i="10"/>
  <c r="N41" i="8"/>
  <c r="N42" i="9"/>
  <c r="AF40" i="6"/>
  <c r="AO40" i="6"/>
  <c r="C40" i="6"/>
  <c r="N40" i="6" s="1"/>
  <c r="AI40" i="7"/>
  <c r="AP40" i="7"/>
  <c r="O40" i="7" s="1"/>
  <c r="AP39" i="6"/>
  <c r="O39" i="6" s="1"/>
  <c r="AI39" i="6"/>
  <c r="AO41" i="7"/>
  <c r="AF41" i="7"/>
  <c r="AP43" i="10"/>
  <c r="O43" i="10" s="1"/>
  <c r="O44" i="10" s="1"/>
  <c r="AI43" i="10"/>
  <c r="H40" i="6"/>
  <c r="E40" i="6"/>
  <c r="AF42" i="8"/>
  <c r="AO42" i="8"/>
  <c r="AP41" i="8"/>
  <c r="O41" i="8" s="1"/>
  <c r="AI41" i="8"/>
  <c r="Q44" i="11"/>
  <c r="E41" i="7"/>
  <c r="Q41" i="7" s="1"/>
  <c r="H41" i="7"/>
  <c r="E42" i="8"/>
  <c r="Q42" i="8" s="1"/>
  <c r="H42" i="8"/>
  <c r="AP42" i="9"/>
  <c r="O42" i="9" s="1"/>
  <c r="O44" i="9" s="1"/>
  <c r="AI42" i="9"/>
  <c r="C17" i="15" l="1"/>
  <c r="W44" i="11"/>
  <c r="W43" i="7"/>
  <c r="Z43" i="7"/>
  <c r="D43" i="6"/>
  <c r="C43" i="7"/>
  <c r="Q43" i="7" s="1"/>
  <c r="AO43" i="7"/>
  <c r="AF43" i="7"/>
  <c r="AI43" i="7" s="1"/>
  <c r="Q40" i="6"/>
  <c r="W18" i="2"/>
  <c r="W19" i="2" s="1"/>
  <c r="Z18" i="2"/>
  <c r="Z19" i="2" s="1"/>
  <c r="S20" i="2"/>
  <c r="B43" i="6"/>
  <c r="C43" i="6" s="1"/>
  <c r="C42" i="6"/>
  <c r="AV22" i="2"/>
  <c r="AT21" i="2"/>
  <c r="L21" i="2" s="1"/>
  <c r="S21" i="2" s="1"/>
  <c r="U21" i="2" s="1"/>
  <c r="N42" i="8"/>
  <c r="N41" i="7"/>
  <c r="AI42" i="8"/>
  <c r="AP42" i="8"/>
  <c r="O42" i="8" s="1"/>
  <c r="AP40" i="6"/>
  <c r="O40" i="6" s="1"/>
  <c r="AI40" i="6"/>
  <c r="H41" i="6"/>
  <c r="E41" i="6"/>
  <c r="Q41" i="6" s="1"/>
  <c r="Q44" i="9"/>
  <c r="H43" i="8"/>
  <c r="E43" i="8"/>
  <c r="Q43" i="8" s="1"/>
  <c r="H42" i="7"/>
  <c r="E42" i="7"/>
  <c r="Q42" i="7" s="1"/>
  <c r="AP41" i="7"/>
  <c r="O41" i="7" s="1"/>
  <c r="AI41" i="7"/>
  <c r="AO43" i="8"/>
  <c r="AF43" i="8"/>
  <c r="Q44" i="10"/>
  <c r="AO42" i="7"/>
  <c r="AF42" i="7"/>
  <c r="AO41" i="6"/>
  <c r="AF41" i="6"/>
  <c r="C19" i="15" l="1"/>
  <c r="W44" i="9"/>
  <c r="C18" i="15"/>
  <c r="W44" i="10"/>
  <c r="U20" i="2"/>
  <c r="W20" i="2" s="1"/>
  <c r="W21" i="2" s="1"/>
  <c r="AV23" i="2"/>
  <c r="AT22" i="2"/>
  <c r="L22" i="2" s="1"/>
  <c r="N42" i="7"/>
  <c r="AO42" i="6"/>
  <c r="AF42" i="6"/>
  <c r="AI42" i="7"/>
  <c r="AP42" i="7"/>
  <c r="O42" i="7" s="1"/>
  <c r="AP43" i="8"/>
  <c r="O43" i="8" s="1"/>
  <c r="AI43" i="8"/>
  <c r="H42" i="6"/>
  <c r="E42" i="6"/>
  <c r="Q42" i="6" s="1"/>
  <c r="AP41" i="6"/>
  <c r="O41" i="6" s="1"/>
  <c r="AI41" i="6"/>
  <c r="Z20" i="2" l="1"/>
  <c r="Z21" i="2" s="1"/>
  <c r="S22" i="2"/>
  <c r="N22" i="2"/>
  <c r="AV24" i="2"/>
  <c r="AT23" i="2"/>
  <c r="L23" i="2" s="1"/>
  <c r="S23" i="2" s="1"/>
  <c r="U23" i="2" s="1"/>
  <c r="N42" i="6"/>
  <c r="H43" i="6"/>
  <c r="E43" i="6"/>
  <c r="Q43" i="6" s="1"/>
  <c r="Q44" i="7"/>
  <c r="AP42" i="6"/>
  <c r="O42" i="6" s="1"/>
  <c r="AI42" i="6"/>
  <c r="Q44" i="8"/>
  <c r="AO43" i="6"/>
  <c r="AF43" i="6"/>
  <c r="C21" i="15" l="1"/>
  <c r="W44" i="7"/>
  <c r="C20" i="15"/>
  <c r="W44" i="8"/>
  <c r="AV25" i="2"/>
  <c r="AT24" i="2"/>
  <c r="L24" i="2" s="1"/>
  <c r="S24" i="2" s="1"/>
  <c r="U24" i="2" s="1"/>
  <c r="U22" i="2"/>
  <c r="N43" i="6"/>
  <c r="AI43" i="6"/>
  <c r="AV26" i="2" l="1"/>
  <c r="AT25" i="2"/>
  <c r="L25" i="2" s="1"/>
  <c r="S25" i="2" s="1"/>
  <c r="U25" i="2" s="1"/>
  <c r="W22" i="2"/>
  <c r="W23" i="2" s="1"/>
  <c r="W24" i="2" s="1"/>
  <c r="Z22" i="2"/>
  <c r="Z23" i="2" s="1"/>
  <c r="Z24" i="2" s="1"/>
  <c r="Q44" i="6"/>
  <c r="C22" i="15" l="1"/>
  <c r="C24" i="15" s="1"/>
  <c r="W44" i="6"/>
  <c r="W25" i="2"/>
  <c r="Z25" i="2"/>
  <c r="AV27" i="2"/>
  <c r="AT26" i="2"/>
  <c r="L26" i="2" s="1"/>
  <c r="S26" i="2" l="1"/>
  <c r="U26" i="2" s="1"/>
  <c r="N26" i="2"/>
  <c r="W26" i="2"/>
  <c r="AV28" i="2"/>
  <c r="AT27" i="2"/>
  <c r="L27" i="2" s="1"/>
  <c r="S27" i="2" s="1"/>
  <c r="U27" i="2" s="1"/>
  <c r="Z26" i="2"/>
  <c r="W27" i="2" l="1"/>
  <c r="Z27" i="2"/>
  <c r="AV29" i="2"/>
  <c r="AT28" i="2"/>
  <c r="L28" i="2" s="1"/>
  <c r="S28" i="2" s="1"/>
  <c r="U28" i="2" s="1"/>
  <c r="W28" i="2" l="1"/>
  <c r="AV30" i="2"/>
  <c r="AT29" i="2"/>
  <c r="L29" i="2" s="1"/>
  <c r="Z28" i="2"/>
  <c r="S29" i="2" l="1"/>
  <c r="U29" i="2" s="1"/>
  <c r="W29" i="2" s="1"/>
  <c r="N29" i="2"/>
  <c r="AV31" i="2"/>
  <c r="AT30" i="2"/>
  <c r="L30" i="2" s="1"/>
  <c r="S30" i="2" s="1"/>
  <c r="U30" i="2" s="1"/>
  <c r="AV32" i="2" l="1"/>
  <c r="AT31" i="2"/>
  <c r="L31" i="2" s="1"/>
  <c r="S31" i="2" s="1"/>
  <c r="U31" i="2" s="1"/>
  <c r="W30" i="2"/>
  <c r="Z29" i="2"/>
  <c r="Z30" i="2" s="1"/>
  <c r="Z31" i="2" s="1"/>
  <c r="W31" i="2" l="1"/>
  <c r="AV33" i="2"/>
  <c r="AT32" i="2"/>
  <c r="L32" i="2" s="1"/>
  <c r="S32" i="2" s="1"/>
  <c r="U32" i="2" s="1"/>
  <c r="W32" i="2" l="1"/>
  <c r="AV34" i="2"/>
  <c r="AT33" i="2"/>
  <c r="L33" i="2" s="1"/>
  <c r="Z32" i="2"/>
  <c r="S33" i="2" l="1"/>
  <c r="U33" i="2" s="1"/>
  <c r="W33" i="2" s="1"/>
  <c r="N33" i="2"/>
  <c r="Z33" i="2"/>
  <c r="AV35" i="2"/>
  <c r="AT34" i="2"/>
  <c r="L34" i="2" s="1"/>
  <c r="S34" i="2" s="1"/>
  <c r="U34" i="2" s="1"/>
  <c r="W34" i="2" s="1"/>
  <c r="AV36" i="2" l="1"/>
  <c r="AT35" i="2"/>
  <c r="L35" i="2" s="1"/>
  <c r="S35" i="2" s="1"/>
  <c r="U35" i="2" s="1"/>
  <c r="W35" i="2" s="1"/>
  <c r="Z34" i="2"/>
  <c r="Z35" i="2" l="1"/>
  <c r="AV37" i="2"/>
  <c r="AT36" i="2"/>
  <c r="L36" i="2" s="1"/>
  <c r="AV38" i="2" l="1"/>
  <c r="AT37" i="2"/>
  <c r="L37" i="2" s="1"/>
  <c r="S37" i="2" s="1"/>
  <c r="U37" i="2" s="1"/>
  <c r="S36" i="2"/>
  <c r="U36" i="2" s="1"/>
  <c r="W36" i="2" s="1"/>
  <c r="N36" i="2"/>
  <c r="W37" i="2" l="1"/>
  <c r="Z36" i="2"/>
  <c r="Z37" i="2" s="1"/>
  <c r="AV39" i="2"/>
  <c r="AT38" i="2"/>
  <c r="L38" i="2" s="1"/>
  <c r="S38" i="2" s="1"/>
  <c r="U38" i="2" s="1"/>
  <c r="W38" i="2" l="1"/>
  <c r="AV40" i="2"/>
  <c r="AT39" i="2"/>
  <c r="L39" i="2" s="1"/>
  <c r="S39" i="2" s="1"/>
  <c r="U39" i="2" s="1"/>
  <c r="Z38" i="2"/>
  <c r="W39" i="2" l="1"/>
  <c r="Z39" i="2"/>
  <c r="AV41" i="2"/>
  <c r="AT40" i="2"/>
  <c r="L40" i="2" s="1"/>
  <c r="S40" i="2" l="1"/>
  <c r="U40" i="2" s="1"/>
  <c r="N40" i="2"/>
  <c r="N44" i="2" s="1"/>
  <c r="W40" i="2"/>
  <c r="AV42" i="2"/>
  <c r="AT41" i="2"/>
  <c r="L41" i="2" s="1"/>
  <c r="S41" i="2" s="1"/>
  <c r="U41" i="2" s="1"/>
  <c r="Z40" i="2"/>
  <c r="AV43" i="2" l="1"/>
  <c r="AT42" i="2"/>
  <c r="L42" i="2" s="1"/>
  <c r="S42" i="2" s="1"/>
  <c r="U42" i="2" s="1"/>
  <c r="AV12" i="3" l="1"/>
  <c r="AV13" i="3" s="1"/>
  <c r="AT43" i="2"/>
  <c r="L43" i="2" s="1"/>
  <c r="S43" i="2" l="1"/>
  <c r="L44" i="2"/>
  <c r="AT13" i="3"/>
  <c r="L13" i="3" s="1"/>
  <c r="AV14" i="3"/>
  <c r="S13" i="3" l="1"/>
  <c r="AT14" i="3"/>
  <c r="L14" i="3" s="1"/>
  <c r="S14" i="3" s="1"/>
  <c r="U14" i="3" s="1"/>
  <c r="AV15" i="3"/>
  <c r="U43" i="2"/>
  <c r="S44" i="2"/>
  <c r="D12" i="15" s="1"/>
  <c r="AV16" i="3" l="1"/>
  <c r="AT15" i="3"/>
  <c r="L15" i="3" s="1"/>
  <c r="U13" i="3"/>
  <c r="W13" i="3" s="1"/>
  <c r="W14" i="3" s="1"/>
  <c r="S15" i="3" l="1"/>
  <c r="N15" i="3"/>
  <c r="E12" i="15"/>
  <c r="W46" i="2"/>
  <c r="W49" i="2" s="1"/>
  <c r="AV17" i="3"/>
  <c r="AT16" i="3"/>
  <c r="L16" i="3" s="1"/>
  <c r="AJ49" i="2" l="1"/>
  <c r="W48" i="3"/>
  <c r="Z12" i="3"/>
  <c r="Z13" i="3" s="1"/>
  <c r="Z14" i="3" s="1"/>
  <c r="S16" i="3"/>
  <c r="U16" i="3" s="1"/>
  <c r="AV18" i="3"/>
  <c r="AT17" i="3"/>
  <c r="L17" i="3" s="1"/>
  <c r="S17" i="3" s="1"/>
  <c r="U17" i="3" s="1"/>
  <c r="U15" i="3"/>
  <c r="W15" i="3" s="1"/>
  <c r="W16" i="3" l="1"/>
  <c r="W17" i="3" s="1"/>
  <c r="AV19" i="3"/>
  <c r="AT18" i="3"/>
  <c r="L18" i="3" s="1"/>
  <c r="S18" i="3" s="1"/>
  <c r="U18" i="3" s="1"/>
  <c r="Z15" i="3"/>
  <c r="Z16" i="3" s="1"/>
  <c r="Z17" i="3" s="1"/>
  <c r="AK49" i="2"/>
  <c r="AL49" i="2" s="1"/>
  <c r="AM49" i="2" s="1"/>
  <c r="X51" i="2" s="1"/>
  <c r="W18" i="3" l="1"/>
  <c r="Z18" i="3"/>
  <c r="AV20" i="3"/>
  <c r="AT19" i="3"/>
  <c r="L19" i="3" s="1"/>
  <c r="S19" i="3" l="1"/>
  <c r="U19" i="3" s="1"/>
  <c r="N19" i="3"/>
  <c r="W19" i="3"/>
  <c r="AV21" i="3"/>
  <c r="AT20" i="3"/>
  <c r="L20" i="3" s="1"/>
  <c r="S20" i="3" s="1"/>
  <c r="U20" i="3" s="1"/>
  <c r="Z19" i="3"/>
  <c r="Z20" i="3" l="1"/>
  <c r="W20" i="3"/>
  <c r="AV22" i="3"/>
  <c r="AT21" i="3"/>
  <c r="L21" i="3" s="1"/>
  <c r="S21" i="3" s="1"/>
  <c r="U21" i="3" s="1"/>
  <c r="W21" i="3" l="1"/>
  <c r="AV23" i="3"/>
  <c r="AT22" i="3"/>
  <c r="L22" i="3" s="1"/>
  <c r="Z21" i="3"/>
  <c r="S22" i="3" l="1"/>
  <c r="U22" i="3" s="1"/>
  <c r="W22" i="3" s="1"/>
  <c r="N22" i="3"/>
  <c r="AV24" i="3"/>
  <c r="AT23" i="3"/>
  <c r="L23" i="3" s="1"/>
  <c r="S23" i="3" s="1"/>
  <c r="U23" i="3" s="1"/>
  <c r="AV25" i="3" l="1"/>
  <c r="AT24" i="3"/>
  <c r="L24" i="3" s="1"/>
  <c r="S24" i="3" s="1"/>
  <c r="U24" i="3" s="1"/>
  <c r="W23" i="3"/>
  <c r="Z22" i="3"/>
  <c r="Z23" i="3" s="1"/>
  <c r="Z24" i="3" l="1"/>
  <c r="W24" i="3"/>
  <c r="AV26" i="3"/>
  <c r="AT25" i="3"/>
  <c r="L25" i="3" s="1"/>
  <c r="S25" i="3" s="1"/>
  <c r="U25" i="3" s="1"/>
  <c r="W25" i="3" l="1"/>
  <c r="AV27" i="3"/>
  <c r="AT26" i="3"/>
  <c r="L26" i="3" s="1"/>
  <c r="Z25" i="3"/>
  <c r="S26" i="3" l="1"/>
  <c r="U26" i="3" s="1"/>
  <c r="N26" i="3"/>
  <c r="W26" i="3"/>
  <c r="Z26" i="3"/>
  <c r="AV28" i="3"/>
  <c r="AT27" i="3"/>
  <c r="L27" i="3" s="1"/>
  <c r="S27" i="3" s="1"/>
  <c r="U27" i="3" s="1"/>
  <c r="W27" i="3" s="1"/>
  <c r="AV29" i="3" l="1"/>
  <c r="AT28" i="3"/>
  <c r="L28" i="3" s="1"/>
  <c r="S28" i="3" s="1"/>
  <c r="U28" i="3" s="1"/>
  <c r="W28" i="3" s="1"/>
  <c r="Z27" i="3"/>
  <c r="Z28" i="3" l="1"/>
  <c r="AV30" i="3"/>
  <c r="AT29" i="3"/>
  <c r="L29" i="3" s="1"/>
  <c r="S29" i="3" l="1"/>
  <c r="U29" i="3" s="1"/>
  <c r="W29" i="3" s="1"/>
  <c r="N29" i="3"/>
  <c r="AV31" i="3"/>
  <c r="AT30" i="3"/>
  <c r="L30" i="3" s="1"/>
  <c r="S30" i="3" s="1"/>
  <c r="U30" i="3" s="1"/>
  <c r="W30" i="3" s="1"/>
  <c r="Z29" i="3"/>
  <c r="AV32" i="3" l="1"/>
  <c r="AT31" i="3"/>
  <c r="L31" i="3" s="1"/>
  <c r="S31" i="3" s="1"/>
  <c r="U31" i="3" s="1"/>
  <c r="W31" i="3" s="1"/>
  <c r="Z30" i="3"/>
  <c r="Z31" i="3" l="1"/>
  <c r="AV33" i="3"/>
  <c r="AT32" i="3"/>
  <c r="L32" i="3" s="1"/>
  <c r="S32" i="3" s="1"/>
  <c r="U32" i="3" s="1"/>
  <c r="W32" i="3" s="1"/>
  <c r="AV34" i="3" l="1"/>
  <c r="AT33" i="3"/>
  <c r="L33" i="3" s="1"/>
  <c r="Z32" i="3"/>
  <c r="S33" i="3" l="1"/>
  <c r="U33" i="3" s="1"/>
  <c r="W33" i="3" s="1"/>
  <c r="N33" i="3"/>
  <c r="Z33" i="3"/>
  <c r="AV35" i="3"/>
  <c r="AT34" i="3"/>
  <c r="L34" i="3" s="1"/>
  <c r="S34" i="3" s="1"/>
  <c r="U34" i="3" s="1"/>
  <c r="W34" i="3" s="1"/>
  <c r="AV36" i="3" l="1"/>
  <c r="AT35" i="3"/>
  <c r="L35" i="3" s="1"/>
  <c r="S35" i="3" s="1"/>
  <c r="U35" i="3" s="1"/>
  <c r="W35" i="3" s="1"/>
  <c r="Z34" i="3"/>
  <c r="Z35" i="3" l="1"/>
  <c r="AV37" i="3"/>
  <c r="AT36" i="3"/>
  <c r="L36" i="3" s="1"/>
  <c r="S36" i="3" l="1"/>
  <c r="U36" i="3" s="1"/>
  <c r="W36" i="3" s="1"/>
  <c r="N36" i="3"/>
  <c r="AV38" i="3"/>
  <c r="AT37" i="3"/>
  <c r="L37" i="3" s="1"/>
  <c r="S37" i="3" s="1"/>
  <c r="U37" i="3" s="1"/>
  <c r="W37" i="3" s="1"/>
  <c r="Z36" i="3"/>
  <c r="AV39" i="3" l="1"/>
  <c r="AT38" i="3"/>
  <c r="L38" i="3" s="1"/>
  <c r="S38" i="3" s="1"/>
  <c r="U38" i="3" s="1"/>
  <c r="W38" i="3" s="1"/>
  <c r="Z37" i="3"/>
  <c r="Z38" i="3" l="1"/>
  <c r="AV40" i="3"/>
  <c r="AT39" i="3"/>
  <c r="L39" i="3" s="1"/>
  <c r="S39" i="3" s="1"/>
  <c r="U39" i="3" s="1"/>
  <c r="W39" i="3" s="1"/>
  <c r="AV41" i="3" l="1"/>
  <c r="AT40" i="3"/>
  <c r="L40" i="3" s="1"/>
  <c r="Z39" i="3"/>
  <c r="S40" i="3" l="1"/>
  <c r="U40" i="3" s="1"/>
  <c r="W40" i="3" s="1"/>
  <c r="N40" i="3"/>
  <c r="Z40" i="3"/>
  <c r="AV42" i="3"/>
  <c r="AT41" i="3"/>
  <c r="L41" i="3" s="1"/>
  <c r="S41" i="3" s="1"/>
  <c r="U41" i="3" s="1"/>
  <c r="W41" i="3" s="1"/>
  <c r="Z41" i="3" l="1"/>
  <c r="AV43" i="3"/>
  <c r="AT42" i="3"/>
  <c r="L42" i="3" s="1"/>
  <c r="S42" i="3" s="1"/>
  <c r="U42" i="3" s="1"/>
  <c r="W42" i="3" s="1"/>
  <c r="Z42" i="3" l="1"/>
  <c r="AV12" i="4"/>
  <c r="AV13" i="4" s="1"/>
  <c r="AT43" i="3"/>
  <c r="L43" i="3" s="1"/>
  <c r="S43" i="3" l="1"/>
  <c r="N43" i="3"/>
  <c r="N44" i="3" s="1"/>
  <c r="L44" i="3"/>
  <c r="AV14" i="4"/>
  <c r="AT13" i="4"/>
  <c r="L13" i="4" s="1"/>
  <c r="AV15" i="4" l="1"/>
  <c r="AT14" i="4"/>
  <c r="L14" i="4" s="1"/>
  <c r="S13" i="4"/>
  <c r="U43" i="3"/>
  <c r="S44" i="3"/>
  <c r="D13" i="15" s="1"/>
  <c r="W43" i="3" l="1"/>
  <c r="Z43" i="3"/>
  <c r="S14" i="4"/>
  <c r="U14" i="4" s="1"/>
  <c r="AP14" i="4"/>
  <c r="O14" i="4" s="1"/>
  <c r="U13" i="4"/>
  <c r="W13" i="4" s="1"/>
  <c r="W14" i="4" s="1"/>
  <c r="AT15" i="4"/>
  <c r="L15" i="4" s="1"/>
  <c r="AP15" i="4" s="1"/>
  <c r="O15" i="4" s="1"/>
  <c r="AV16" i="4"/>
  <c r="W46" i="3" l="1"/>
  <c r="W49" i="3" s="1"/>
  <c r="E13" i="15"/>
  <c r="AV17" i="4"/>
  <c r="AT16" i="4"/>
  <c r="L16" i="4" s="1"/>
  <c r="S15" i="4"/>
  <c r="S16" i="4" l="1"/>
  <c r="U16" i="4" s="1"/>
  <c r="AP16" i="4"/>
  <c r="O16" i="4" s="1"/>
  <c r="N16" i="4"/>
  <c r="AT17" i="4"/>
  <c r="L17" i="4" s="1"/>
  <c r="AP17" i="4" s="1"/>
  <c r="O17" i="4" s="1"/>
  <c r="AV18" i="4"/>
  <c r="U15" i="4"/>
  <c r="W15" i="4" s="1"/>
  <c r="W16" i="4" s="1"/>
  <c r="Z12" i="4"/>
  <c r="Z13" i="4" s="1"/>
  <c r="Z14" i="4" s="1"/>
  <c r="W48" i="4"/>
  <c r="AJ49" i="3"/>
  <c r="AV19" i="4" l="1"/>
  <c r="AT18" i="4"/>
  <c r="L18" i="4" s="1"/>
  <c r="S18" i="4" s="1"/>
  <c r="U18" i="4" s="1"/>
  <c r="AK49" i="3"/>
  <c r="AL49" i="3" s="1"/>
  <c r="AM49" i="3" s="1"/>
  <c r="X51" i="3" s="1"/>
  <c r="Z15" i="4"/>
  <c r="Z16" i="4" s="1"/>
  <c r="S17" i="4"/>
  <c r="U17" i="4" l="1"/>
  <c r="W17" i="4" s="1"/>
  <c r="W18" i="4" s="1"/>
  <c r="Z17" i="4"/>
  <c r="Z18" i="4" s="1"/>
  <c r="AV20" i="4"/>
  <c r="AT19" i="4"/>
  <c r="L19" i="4" s="1"/>
  <c r="S19" i="4" l="1"/>
  <c r="N19" i="4"/>
  <c r="AT20" i="4"/>
  <c r="L20" i="4" s="1"/>
  <c r="AV21" i="4"/>
  <c r="AT21" i="4" l="1"/>
  <c r="L21" i="4" s="1"/>
  <c r="S21" i="4" s="1"/>
  <c r="U21" i="4" s="1"/>
  <c r="AV22" i="4"/>
  <c r="U19" i="4"/>
  <c r="S20" i="4"/>
  <c r="U20" i="4" s="1"/>
  <c r="W19" i="4" l="1"/>
  <c r="Z19" i="4"/>
  <c r="Z20" i="4" s="1"/>
  <c r="Z21" i="4" s="1"/>
  <c r="AV23" i="4"/>
  <c r="AT22" i="4"/>
  <c r="L22" i="4" s="1"/>
  <c r="S22" i="4" s="1"/>
  <c r="U22" i="4" s="1"/>
  <c r="W20" i="4"/>
  <c r="W21" i="4" s="1"/>
  <c r="W22" i="4" l="1"/>
  <c r="Z22" i="4"/>
  <c r="AV24" i="4"/>
  <c r="AT23" i="4"/>
  <c r="L23" i="4" s="1"/>
  <c r="S23" i="4" l="1"/>
  <c r="U23" i="4" s="1"/>
  <c r="W23" i="4" s="1"/>
  <c r="N23" i="4"/>
  <c r="Z23" i="4"/>
  <c r="AV25" i="4"/>
  <c r="AT24" i="4"/>
  <c r="L24" i="4" s="1"/>
  <c r="S24" i="4" s="1"/>
  <c r="U24" i="4" s="1"/>
  <c r="W24" i="4" s="1"/>
  <c r="AV26" i="4" l="1"/>
  <c r="AT25" i="4"/>
  <c r="L25" i="4" s="1"/>
  <c r="S25" i="4" s="1"/>
  <c r="U25" i="4" s="1"/>
  <c r="W25" i="4" s="1"/>
  <c r="Z24" i="4"/>
  <c r="Z25" i="4" l="1"/>
  <c r="AV27" i="4"/>
  <c r="AT26" i="4"/>
  <c r="L26" i="4" s="1"/>
  <c r="S26" i="4" l="1"/>
  <c r="U26" i="4" s="1"/>
  <c r="W26" i="4" s="1"/>
  <c r="N26" i="4"/>
  <c r="AV28" i="4"/>
  <c r="AT27" i="4"/>
  <c r="L27" i="4" s="1"/>
  <c r="S27" i="4" s="1"/>
  <c r="U27" i="4" s="1"/>
  <c r="W27" i="4" s="1"/>
  <c r="Z26" i="4"/>
  <c r="AV29" i="4" l="1"/>
  <c r="AT28" i="4"/>
  <c r="L28" i="4" s="1"/>
  <c r="S28" i="4" s="1"/>
  <c r="U28" i="4" s="1"/>
  <c r="W28" i="4" s="1"/>
  <c r="Z27" i="4"/>
  <c r="Z28" i="4" s="1"/>
  <c r="AV30" i="4" l="1"/>
  <c r="AT29" i="4"/>
  <c r="L29" i="4" s="1"/>
  <c r="S29" i="4" s="1"/>
  <c r="U29" i="4" s="1"/>
  <c r="W29" i="4" s="1"/>
  <c r="AV31" i="4" l="1"/>
  <c r="AT30" i="4"/>
  <c r="L30" i="4" s="1"/>
  <c r="Z29" i="4"/>
  <c r="S30" i="4" l="1"/>
  <c r="U30" i="4" s="1"/>
  <c r="W30" i="4" s="1"/>
  <c r="N30" i="4"/>
  <c r="Z30" i="4"/>
  <c r="AV32" i="4"/>
  <c r="AT31" i="4"/>
  <c r="L31" i="4" s="1"/>
  <c r="S31" i="4" l="1"/>
  <c r="U31" i="4" s="1"/>
  <c r="W31" i="4" s="1"/>
  <c r="AP31" i="4"/>
  <c r="O31" i="4" s="1"/>
  <c r="AV33" i="4"/>
  <c r="AT32" i="4"/>
  <c r="L32" i="4" s="1"/>
  <c r="Z31" i="4"/>
  <c r="S32" i="4" l="1"/>
  <c r="U32" i="4" s="1"/>
  <c r="W32" i="4" s="1"/>
  <c r="AP32" i="4"/>
  <c r="O32" i="4" s="1"/>
  <c r="AV34" i="4"/>
  <c r="AT33" i="4"/>
  <c r="L33" i="4" s="1"/>
  <c r="Z32" i="4"/>
  <c r="S33" i="4" l="1"/>
  <c r="U33" i="4" s="1"/>
  <c r="W33" i="4" s="1"/>
  <c r="AP33" i="4"/>
  <c r="O33" i="4" s="1"/>
  <c r="N33" i="4"/>
  <c r="AV35" i="4"/>
  <c r="AT34" i="4"/>
  <c r="L34" i="4" s="1"/>
  <c r="Z33" i="4"/>
  <c r="AV36" i="4" l="1"/>
  <c r="AT35" i="4"/>
  <c r="L35" i="4" s="1"/>
  <c r="S35" i="4" s="1"/>
  <c r="U35" i="4" s="1"/>
  <c r="S34" i="4"/>
  <c r="U34" i="4" s="1"/>
  <c r="W34" i="4" s="1"/>
  <c r="AP34" i="4"/>
  <c r="O34" i="4" s="1"/>
  <c r="O44" i="4" s="1"/>
  <c r="Z34" i="4" l="1"/>
  <c r="Z35" i="4" s="1"/>
  <c r="W35" i="4"/>
  <c r="AV37" i="4"/>
  <c r="AT36" i="4"/>
  <c r="L36" i="4" s="1"/>
  <c r="S36" i="4" s="1"/>
  <c r="U36" i="4" s="1"/>
  <c r="W36" i="4" s="1"/>
  <c r="AV38" i="4" l="1"/>
  <c r="AT37" i="4"/>
  <c r="L37" i="4" s="1"/>
  <c r="Z36" i="4"/>
  <c r="S37" i="4" l="1"/>
  <c r="U37" i="4" s="1"/>
  <c r="W37" i="4" s="1"/>
  <c r="N37" i="4"/>
  <c r="AV39" i="4"/>
  <c r="AT38" i="4"/>
  <c r="L38" i="4" s="1"/>
  <c r="S38" i="4" s="1"/>
  <c r="U38" i="4" s="1"/>
  <c r="W38" i="4" l="1"/>
  <c r="Z37" i="4"/>
  <c r="AV40" i="4"/>
  <c r="AT39" i="4"/>
  <c r="L39" i="4" s="1"/>
  <c r="S39" i="4" s="1"/>
  <c r="U39" i="4" s="1"/>
  <c r="Z38" i="4"/>
  <c r="W39" i="4" l="1"/>
  <c r="Z39" i="4"/>
  <c r="AV41" i="4"/>
  <c r="AT40" i="4"/>
  <c r="L40" i="4" s="1"/>
  <c r="S40" i="4" l="1"/>
  <c r="U40" i="4" s="1"/>
  <c r="W40" i="4" s="1"/>
  <c r="N40" i="4"/>
  <c r="N44" i="4" s="1"/>
  <c r="AV42" i="4"/>
  <c r="AT41" i="4"/>
  <c r="L41" i="4" s="1"/>
  <c r="S41" i="4" s="1"/>
  <c r="U41" i="4" s="1"/>
  <c r="W41" i="4" s="1"/>
  <c r="Z40" i="4"/>
  <c r="Z41" i="4" s="1"/>
  <c r="AV43" i="4" l="1"/>
  <c r="AT42" i="4"/>
  <c r="L42" i="4" s="1"/>
  <c r="S42" i="4" s="1"/>
  <c r="U42" i="4" s="1"/>
  <c r="W42" i="4" s="1"/>
  <c r="Z42" i="4" l="1"/>
  <c r="AV12" i="13"/>
  <c r="AV13" i="13" s="1"/>
  <c r="AT43" i="4"/>
  <c r="L43" i="4" s="1"/>
  <c r="S43" i="4" l="1"/>
  <c r="L44" i="4"/>
  <c r="AV14" i="13"/>
  <c r="AT13" i="13"/>
  <c r="L13" i="13" s="1"/>
  <c r="S13" i="13" l="1"/>
  <c r="AP13" i="13"/>
  <c r="O13" i="13" s="1"/>
  <c r="AV15" i="13"/>
  <c r="AT14" i="13"/>
  <c r="L14" i="13" s="1"/>
  <c r="U43" i="4"/>
  <c r="S44" i="4"/>
  <c r="D14" i="15" s="1"/>
  <c r="S14" i="13" l="1"/>
  <c r="U14" i="13" s="1"/>
  <c r="N14" i="13"/>
  <c r="AV16" i="13"/>
  <c r="AT15" i="13"/>
  <c r="L15" i="13" s="1"/>
  <c r="S15" i="13" s="1"/>
  <c r="U15" i="13" s="1"/>
  <c r="U13" i="13"/>
  <c r="W13" i="13" s="1"/>
  <c r="W14" i="13" s="1"/>
  <c r="W15" i="13" l="1"/>
  <c r="E14" i="15"/>
  <c r="W46" i="4"/>
  <c r="W49" i="4" s="1"/>
  <c r="AV17" i="13"/>
  <c r="AT16" i="13"/>
  <c r="L16" i="13" s="1"/>
  <c r="S16" i="13" s="1"/>
  <c r="U16" i="13" s="1"/>
  <c r="W16" i="13" s="1"/>
  <c r="W48" i="13" l="1"/>
  <c r="Z12" i="13" s="1"/>
  <c r="Z13" i="13" s="1"/>
  <c r="Z14" i="13" s="1"/>
  <c r="Z15" i="13" s="1"/>
  <c r="Z16" i="13" s="1"/>
  <c r="AJ49" i="4"/>
  <c r="AK49" i="4" s="1"/>
  <c r="AL49" i="4" s="1"/>
  <c r="AT17" i="13"/>
  <c r="L17" i="13" s="1"/>
  <c r="AV18" i="13"/>
  <c r="AM49" i="4" l="1"/>
  <c r="X51" i="4" s="1"/>
  <c r="AV19" i="13"/>
  <c r="AT18" i="13"/>
  <c r="L18" i="13" s="1"/>
  <c r="S18" i="13" s="1"/>
  <c r="U18" i="13" s="1"/>
  <c r="S17" i="13"/>
  <c r="N17" i="13"/>
  <c r="U17" i="13" l="1"/>
  <c r="AV20" i="13"/>
  <c r="AT19" i="13"/>
  <c r="L19" i="13" s="1"/>
  <c r="S19" i="13" s="1"/>
  <c r="U19" i="13" s="1"/>
  <c r="AV21" i="13" l="1"/>
  <c r="AT20" i="13"/>
  <c r="L20" i="13" s="1"/>
  <c r="S20" i="13" s="1"/>
  <c r="U20" i="13" s="1"/>
  <c r="W17" i="13"/>
  <c r="W18" i="13" s="1"/>
  <c r="W19" i="13" s="1"/>
  <c r="Z17" i="13"/>
  <c r="Z18" i="13" s="1"/>
  <c r="Z19" i="13" s="1"/>
  <c r="W20" i="13" l="1"/>
  <c r="Z20" i="13"/>
  <c r="AV22" i="13"/>
  <c r="AT21" i="13"/>
  <c r="L21" i="13" s="1"/>
  <c r="S21" i="13" l="1"/>
  <c r="U21" i="13" s="1"/>
  <c r="W21" i="13" s="1"/>
  <c r="N21" i="13"/>
  <c r="AV23" i="13"/>
  <c r="AT22" i="13"/>
  <c r="L22" i="13" s="1"/>
  <c r="S22" i="13" s="1"/>
  <c r="U22" i="13" s="1"/>
  <c r="W22" i="13" s="1"/>
  <c r="Z21" i="13"/>
  <c r="Z22" i="13" l="1"/>
  <c r="AV24" i="13"/>
  <c r="AT23" i="13"/>
  <c r="L23" i="13" s="1"/>
  <c r="S23" i="13" s="1"/>
  <c r="U23" i="13" s="1"/>
  <c r="W23" i="13" s="1"/>
  <c r="AV25" i="13" l="1"/>
  <c r="AT24" i="13"/>
  <c r="L24" i="13" s="1"/>
  <c r="Z23" i="13"/>
  <c r="S24" i="13" l="1"/>
  <c r="U24" i="13" s="1"/>
  <c r="W24" i="13" s="1"/>
  <c r="N24" i="13"/>
  <c r="AV26" i="13"/>
  <c r="AT25" i="13"/>
  <c r="L25" i="13" s="1"/>
  <c r="S25" i="13" l="1"/>
  <c r="U25" i="13" s="1"/>
  <c r="W25" i="13" s="1"/>
  <c r="AP25" i="13"/>
  <c r="O25" i="13" s="1"/>
  <c r="AV27" i="13"/>
  <c r="AT26" i="13"/>
  <c r="L26" i="13" s="1"/>
  <c r="S26" i="13" s="1"/>
  <c r="U26" i="13" s="1"/>
  <c r="W26" i="13" s="1"/>
  <c r="Z24" i="13"/>
  <c r="Z25" i="13" s="1"/>
  <c r="AV28" i="13" l="1"/>
  <c r="AT27" i="13"/>
  <c r="L27" i="13" s="1"/>
  <c r="S27" i="13" s="1"/>
  <c r="U27" i="13" s="1"/>
  <c r="W27" i="13" s="1"/>
  <c r="Z26" i="13"/>
  <c r="Z27" i="13" l="1"/>
  <c r="AV29" i="13"/>
  <c r="AT28" i="13"/>
  <c r="L28" i="13" s="1"/>
  <c r="S28" i="13" l="1"/>
  <c r="U28" i="13" s="1"/>
  <c r="W28" i="13" s="1"/>
  <c r="N28" i="13"/>
  <c r="AV30" i="13"/>
  <c r="AT29" i="13"/>
  <c r="L29" i="13" s="1"/>
  <c r="S29" i="13" s="1"/>
  <c r="U29" i="13" s="1"/>
  <c r="W29" i="13" s="1"/>
  <c r="Z28" i="13"/>
  <c r="Z29" i="13" l="1"/>
  <c r="AV31" i="13"/>
  <c r="AT30" i="13"/>
  <c r="L30" i="13" s="1"/>
  <c r="S30" i="13" s="1"/>
  <c r="U30" i="13" s="1"/>
  <c r="W30" i="13" s="1"/>
  <c r="AV32" i="13" l="1"/>
  <c r="AT31" i="13"/>
  <c r="L31" i="13" s="1"/>
  <c r="Z30" i="13"/>
  <c r="S31" i="13" l="1"/>
  <c r="U31" i="13" s="1"/>
  <c r="W31" i="13" s="1"/>
  <c r="N31" i="13"/>
  <c r="AV33" i="13"/>
  <c r="AT32" i="13"/>
  <c r="L32" i="13" s="1"/>
  <c r="S32" i="13" s="1"/>
  <c r="U32" i="13" s="1"/>
  <c r="W32" i="13" s="1"/>
  <c r="AV34" i="13" l="1"/>
  <c r="AT33" i="13"/>
  <c r="L33" i="13" s="1"/>
  <c r="S33" i="13" s="1"/>
  <c r="U33" i="13" s="1"/>
  <c r="W33" i="13" s="1"/>
  <c r="Z31" i="13"/>
  <c r="Z32" i="13" s="1"/>
  <c r="Z33" i="13" l="1"/>
  <c r="AT34" i="13"/>
  <c r="L34" i="13" s="1"/>
  <c r="S34" i="13" s="1"/>
  <c r="U34" i="13" s="1"/>
  <c r="W34" i="13" s="1"/>
  <c r="AV35" i="13"/>
  <c r="AV36" i="13" l="1"/>
  <c r="AT35" i="13"/>
  <c r="L35" i="13" s="1"/>
  <c r="Z34" i="13"/>
  <c r="S35" i="13" l="1"/>
  <c r="U35" i="13" s="1"/>
  <c r="W35" i="13" s="1"/>
  <c r="N35" i="13"/>
  <c r="AP35" i="13"/>
  <c r="O35" i="13" s="1"/>
  <c r="Z35" i="13"/>
  <c r="AT36" i="13"/>
  <c r="L36" i="13" s="1"/>
  <c r="AV37" i="13"/>
  <c r="S36" i="13" l="1"/>
  <c r="U36" i="13" s="1"/>
  <c r="W36" i="13" s="1"/>
  <c r="AP36" i="13"/>
  <c r="O36" i="13" s="1"/>
  <c r="AV38" i="13"/>
  <c r="AT37" i="13"/>
  <c r="L37" i="13" s="1"/>
  <c r="S37" i="13" s="1"/>
  <c r="U37" i="13" s="1"/>
  <c r="W37" i="13" s="1"/>
  <c r="Z36" i="13"/>
  <c r="Z37" i="13" l="1"/>
  <c r="AV39" i="13"/>
  <c r="AT38" i="13"/>
  <c r="L38" i="13" s="1"/>
  <c r="S38" i="13" l="1"/>
  <c r="U38" i="13" s="1"/>
  <c r="W38" i="13" s="1"/>
  <c r="N38" i="13"/>
  <c r="AV40" i="13"/>
  <c r="AT39" i="13"/>
  <c r="L39" i="13" s="1"/>
  <c r="S39" i="13" s="1"/>
  <c r="U39" i="13" s="1"/>
  <c r="W39" i="13" s="1"/>
  <c r="Z38" i="13"/>
  <c r="AV41" i="13" l="1"/>
  <c r="AT40" i="13"/>
  <c r="L40" i="13" s="1"/>
  <c r="S40" i="13" s="1"/>
  <c r="U40" i="13" s="1"/>
  <c r="W40" i="13" s="1"/>
  <c r="Z39" i="13"/>
  <c r="Z40" i="13" l="1"/>
  <c r="AV42" i="13"/>
  <c r="AT41" i="13"/>
  <c r="L41" i="13" s="1"/>
  <c r="S41" i="13" s="1"/>
  <c r="U41" i="13" s="1"/>
  <c r="W41" i="13" s="1"/>
  <c r="Z41" i="13" l="1"/>
  <c r="AV43" i="13"/>
  <c r="AT42" i="13"/>
  <c r="L42" i="13" s="1"/>
  <c r="N42" i="13" s="1"/>
  <c r="N44" i="13" s="1"/>
  <c r="S42" i="13" l="1"/>
  <c r="U42" i="13" s="1"/>
  <c r="W42" i="13" s="1"/>
  <c r="AP42" i="13"/>
  <c r="O42" i="13" s="1"/>
  <c r="O44" i="13" s="1"/>
  <c r="AV12" i="12"/>
  <c r="AV13" i="12" s="1"/>
  <c r="AT43" i="13"/>
  <c r="L43" i="13" s="1"/>
  <c r="Z42" i="13" l="1"/>
  <c r="AV14" i="12"/>
  <c r="AT13" i="12"/>
  <c r="L13" i="12" s="1"/>
  <c r="S43" i="13"/>
  <c r="L44" i="13"/>
  <c r="S13" i="12" l="1"/>
  <c r="U43" i="13"/>
  <c r="W43" i="13" s="1"/>
  <c r="S44" i="13"/>
  <c r="D15" i="15" s="1"/>
  <c r="AV15" i="12"/>
  <c r="AT14" i="12"/>
  <c r="L14" i="12" s="1"/>
  <c r="Z43" i="13" l="1"/>
  <c r="S14" i="12"/>
  <c r="U14" i="12" s="1"/>
  <c r="N14" i="12"/>
  <c r="AV16" i="12"/>
  <c r="AT15" i="12"/>
  <c r="L15" i="12" s="1"/>
  <c r="U13" i="12"/>
  <c r="W13" i="12" s="1"/>
  <c r="W14" i="12" s="1"/>
  <c r="S15" i="12" l="1"/>
  <c r="U15" i="12" s="1"/>
  <c r="W15" i="12" s="1"/>
  <c r="AP15" i="12"/>
  <c r="O15" i="12" s="1"/>
  <c r="W46" i="13"/>
  <c r="W49" i="13" s="1"/>
  <c r="E15" i="15"/>
  <c r="AV17" i="12"/>
  <c r="AT16" i="12"/>
  <c r="L16" i="12" s="1"/>
  <c r="S16" i="12" l="1"/>
  <c r="AV18" i="12"/>
  <c r="AT17" i="12"/>
  <c r="L17" i="12" s="1"/>
  <c r="S17" i="12" s="1"/>
  <c r="U17" i="12" s="1"/>
  <c r="AJ49" i="13"/>
  <c r="W48" i="12"/>
  <c r="Z12" i="12" s="1"/>
  <c r="Z13" i="12" s="1"/>
  <c r="Z14" i="12" s="1"/>
  <c r="Z15" i="12" s="1"/>
  <c r="AV19" i="12" l="1"/>
  <c r="AT18" i="12"/>
  <c r="L18" i="12" s="1"/>
  <c r="AK49" i="13"/>
  <c r="AL49" i="13" s="1"/>
  <c r="AM49" i="13" s="1"/>
  <c r="X51" i="13" s="1"/>
  <c r="U16" i="12"/>
  <c r="W16" i="12" s="1"/>
  <c r="W17" i="12" s="1"/>
  <c r="S18" i="12" l="1"/>
  <c r="U18" i="12" s="1"/>
  <c r="W18" i="12" s="1"/>
  <c r="N18" i="12"/>
  <c r="Z16" i="12"/>
  <c r="Z17" i="12" s="1"/>
  <c r="AV20" i="12"/>
  <c r="AT19" i="12"/>
  <c r="L19" i="12" s="1"/>
  <c r="Z18" i="12" l="1"/>
  <c r="AT20" i="12"/>
  <c r="L20" i="12" s="1"/>
  <c r="S20" i="12" s="1"/>
  <c r="U20" i="12" s="1"/>
  <c r="AV21" i="12"/>
  <c r="S19" i="12"/>
  <c r="U19" i="12" l="1"/>
  <c r="AT21" i="12"/>
  <c r="L21" i="12" s="1"/>
  <c r="AV22" i="12"/>
  <c r="AV23" i="12" l="1"/>
  <c r="AT22" i="12"/>
  <c r="L22" i="12" s="1"/>
  <c r="S21" i="12"/>
  <c r="AP21" i="12"/>
  <c r="O21" i="12" s="1"/>
  <c r="N21" i="12"/>
  <c r="W19" i="12"/>
  <c r="W20" i="12" s="1"/>
  <c r="Z19" i="12"/>
  <c r="Z20" i="12" s="1"/>
  <c r="U21" i="12" l="1"/>
  <c r="S22" i="12"/>
  <c r="U22" i="12" s="1"/>
  <c r="AP22" i="12"/>
  <c r="O22" i="12" s="1"/>
  <c r="Z21" i="12"/>
  <c r="W21" i="12"/>
  <c r="AV24" i="12"/>
  <c r="AT23" i="12"/>
  <c r="L23" i="12" s="1"/>
  <c r="S23" i="12" s="1"/>
  <c r="U23" i="12" s="1"/>
  <c r="W22" i="12" l="1"/>
  <c r="W23" i="12"/>
  <c r="AV25" i="12"/>
  <c r="AT24" i="12"/>
  <c r="L24" i="12" s="1"/>
  <c r="S24" i="12" s="1"/>
  <c r="U24" i="12" s="1"/>
  <c r="W24" i="12" s="1"/>
  <c r="Z22" i="12"/>
  <c r="Z23" i="12" s="1"/>
  <c r="AV26" i="12" l="1"/>
  <c r="AT25" i="12"/>
  <c r="L25" i="12" s="1"/>
  <c r="Z24" i="12"/>
  <c r="S25" i="12" l="1"/>
  <c r="U25" i="12" s="1"/>
  <c r="W25" i="12" s="1"/>
  <c r="N25" i="12"/>
  <c r="Z25" i="12"/>
  <c r="AV27" i="12"/>
  <c r="AT26" i="12"/>
  <c r="L26" i="12" s="1"/>
  <c r="S26" i="12" s="1"/>
  <c r="U26" i="12" s="1"/>
  <c r="W26" i="12" s="1"/>
  <c r="AT27" i="12" l="1"/>
  <c r="L27" i="12" s="1"/>
  <c r="S27" i="12" s="1"/>
  <c r="U27" i="12" s="1"/>
  <c r="W27" i="12" s="1"/>
  <c r="AV28" i="12"/>
  <c r="Z26" i="12"/>
  <c r="Z27" i="12" l="1"/>
  <c r="AV29" i="12"/>
  <c r="AT28" i="12"/>
  <c r="L28" i="12" s="1"/>
  <c r="S28" i="12" l="1"/>
  <c r="U28" i="12" s="1"/>
  <c r="N28" i="12"/>
  <c r="AV30" i="12"/>
  <c r="AT29" i="12"/>
  <c r="L29" i="12" s="1"/>
  <c r="S29" i="12" s="1"/>
  <c r="U29" i="12" s="1"/>
  <c r="AV31" i="12" l="1"/>
  <c r="AT30" i="12"/>
  <c r="L30" i="12" s="1"/>
  <c r="S30" i="12" s="1"/>
  <c r="U30" i="12" s="1"/>
  <c r="W28" i="12"/>
  <c r="W29" i="12" s="1"/>
  <c r="Z28" i="12"/>
  <c r="Z29" i="12" s="1"/>
  <c r="AT31" i="12" l="1"/>
  <c r="L31" i="12" s="1"/>
  <c r="S31" i="12" s="1"/>
  <c r="U31" i="12" s="1"/>
  <c r="AV32" i="12"/>
  <c r="W30" i="12"/>
  <c r="Z30" i="12"/>
  <c r="Z31" i="12" l="1"/>
  <c r="AV33" i="12"/>
  <c r="AT32" i="12"/>
  <c r="L32" i="12" s="1"/>
  <c r="N32" i="12" s="1"/>
  <c r="W31" i="12"/>
  <c r="S32" i="12" l="1"/>
  <c r="U32" i="12" s="1"/>
  <c r="AP32" i="12"/>
  <c r="O32" i="12" s="1"/>
  <c r="O44" i="12" s="1"/>
  <c r="AV34" i="12"/>
  <c r="AT33" i="12"/>
  <c r="L33" i="12" s="1"/>
  <c r="S33" i="12" s="1"/>
  <c r="U33" i="12" s="1"/>
  <c r="AV35" i="12" l="1"/>
  <c r="AT34" i="12"/>
  <c r="L34" i="12" s="1"/>
  <c r="S34" i="12" s="1"/>
  <c r="U34" i="12" s="1"/>
  <c r="W32" i="12"/>
  <c r="W33" i="12" s="1"/>
  <c r="Z32" i="12"/>
  <c r="Z33" i="12" s="1"/>
  <c r="W34" i="12" l="1"/>
  <c r="AT35" i="12"/>
  <c r="L35" i="12" s="1"/>
  <c r="AV36" i="12"/>
  <c r="Z34" i="12"/>
  <c r="AV37" i="12" l="1"/>
  <c r="AT36" i="12"/>
  <c r="L36" i="12" s="1"/>
  <c r="S36" i="12" s="1"/>
  <c r="U36" i="12" s="1"/>
  <c r="S35" i="12"/>
  <c r="U35" i="12" s="1"/>
  <c r="W35" i="12" s="1"/>
  <c r="N35" i="12"/>
  <c r="W36" i="12" l="1"/>
  <c r="Z35" i="12"/>
  <c r="Z36" i="12" s="1"/>
  <c r="AV38" i="12"/>
  <c r="AT37" i="12"/>
  <c r="L37" i="12" s="1"/>
  <c r="S37" i="12" s="1"/>
  <c r="U37" i="12" s="1"/>
  <c r="W37" i="12" s="1"/>
  <c r="AV39" i="12" l="1"/>
  <c r="AT38" i="12"/>
  <c r="L38" i="12" s="1"/>
  <c r="S38" i="12" s="1"/>
  <c r="U38" i="12" s="1"/>
  <c r="W38" i="12" s="1"/>
  <c r="Z37" i="12"/>
  <c r="Z38" i="12" l="1"/>
  <c r="AT39" i="12"/>
  <c r="L39" i="12" s="1"/>
  <c r="AV40" i="12"/>
  <c r="S39" i="12" l="1"/>
  <c r="U39" i="12" s="1"/>
  <c r="W39" i="12" s="1"/>
  <c r="N39" i="12"/>
  <c r="AV41" i="12"/>
  <c r="AT40" i="12"/>
  <c r="L40" i="12" s="1"/>
  <c r="S40" i="12" s="1"/>
  <c r="U40" i="12" s="1"/>
  <c r="W40" i="12" s="1"/>
  <c r="Z39" i="12"/>
  <c r="Z40" i="12" l="1"/>
  <c r="AV42" i="12"/>
  <c r="AT41" i="12"/>
  <c r="L41" i="12" s="1"/>
  <c r="S41" i="12" s="1"/>
  <c r="U41" i="12" s="1"/>
  <c r="W41" i="12" s="1"/>
  <c r="Z41" i="12" l="1"/>
  <c r="AV43" i="12"/>
  <c r="AT42" i="12"/>
  <c r="L42" i="12" s="1"/>
  <c r="S42" i="12" l="1"/>
  <c r="U42" i="12" s="1"/>
  <c r="W42" i="12" s="1"/>
  <c r="N42" i="12"/>
  <c r="N44" i="12" s="1"/>
  <c r="AT43" i="12"/>
  <c r="L43" i="12" s="1"/>
  <c r="AV12" i="11"/>
  <c r="AV13" i="11" s="1"/>
  <c r="Z42" i="12" l="1"/>
  <c r="S43" i="12"/>
  <c r="L44" i="12"/>
  <c r="AT13" i="11"/>
  <c r="L13" i="11" s="1"/>
  <c r="AV14" i="11"/>
  <c r="S13" i="11" l="1"/>
  <c r="AT14" i="11"/>
  <c r="L14" i="11" s="1"/>
  <c r="S14" i="11" s="1"/>
  <c r="U14" i="11" s="1"/>
  <c r="AV15" i="11"/>
  <c r="U43" i="12"/>
  <c r="S44" i="12"/>
  <c r="D16" i="15" s="1"/>
  <c r="AV16" i="11" l="1"/>
  <c r="AT15" i="11"/>
  <c r="L15" i="11" s="1"/>
  <c r="S15" i="11" s="1"/>
  <c r="U15" i="11" s="1"/>
  <c r="U13" i="11"/>
  <c r="W13" i="11" s="1"/>
  <c r="W14" i="11" s="1"/>
  <c r="AV17" i="11" l="1"/>
  <c r="AT16" i="11"/>
  <c r="L16" i="11" s="1"/>
  <c r="E16" i="15"/>
  <c r="W46" i="12"/>
  <c r="W49" i="12" s="1"/>
  <c r="W15" i="11"/>
  <c r="S16" i="11" l="1"/>
  <c r="U16" i="11" s="1"/>
  <c r="W16" i="11" s="1"/>
  <c r="N16" i="11"/>
  <c r="AJ49" i="12"/>
  <c r="W48" i="11"/>
  <c r="Z12" i="11" s="1"/>
  <c r="Z13" i="11" s="1"/>
  <c r="Z14" i="11" s="1"/>
  <c r="Z15" i="11" s="1"/>
  <c r="Z16" i="11" s="1"/>
  <c r="AV18" i="11"/>
  <c r="AT17" i="11"/>
  <c r="L17" i="11" s="1"/>
  <c r="S17" i="11" l="1"/>
  <c r="AK49" i="12"/>
  <c r="AL49" i="12" s="1"/>
  <c r="AM49" i="12" s="1"/>
  <c r="X51" i="12" s="1"/>
  <c r="AV19" i="11"/>
  <c r="AT18" i="11"/>
  <c r="L18" i="11" s="1"/>
  <c r="S18" i="11" s="1"/>
  <c r="U18" i="11" s="1"/>
  <c r="AT19" i="11" l="1"/>
  <c r="L19" i="11" s="1"/>
  <c r="AV20" i="11"/>
  <c r="U17" i="11"/>
  <c r="AV21" i="11" l="1"/>
  <c r="AT20" i="11"/>
  <c r="L20" i="11" s="1"/>
  <c r="S20" i="11" s="1"/>
  <c r="U20" i="11" s="1"/>
  <c r="S19" i="11"/>
  <c r="N19" i="11"/>
  <c r="W17" i="11"/>
  <c r="W18" i="11" s="1"/>
  <c r="Z17" i="11"/>
  <c r="Z18" i="11" s="1"/>
  <c r="U19" i="11" l="1"/>
  <c r="Z19" i="11" s="1"/>
  <c r="Z20" i="11" s="1"/>
  <c r="AV22" i="11"/>
  <c r="AT21" i="11"/>
  <c r="L21" i="11" s="1"/>
  <c r="S21" i="11" s="1"/>
  <c r="U21" i="11" s="1"/>
  <c r="Z21" i="11" l="1"/>
  <c r="AV23" i="11"/>
  <c r="AT22" i="11"/>
  <c r="L22" i="11" s="1"/>
  <c r="S22" i="11" s="1"/>
  <c r="U22" i="11" s="1"/>
  <c r="Z22" i="11" s="1"/>
  <c r="W19" i="11"/>
  <c r="W20" i="11" s="1"/>
  <c r="W21" i="11" s="1"/>
  <c r="W22" i="11" l="1"/>
  <c r="AT23" i="11"/>
  <c r="L23" i="11" s="1"/>
  <c r="AV24" i="11"/>
  <c r="S23" i="11" l="1"/>
  <c r="U23" i="11" s="1"/>
  <c r="W23" i="11" s="1"/>
  <c r="N23" i="11"/>
  <c r="AV25" i="11"/>
  <c r="AT24" i="11"/>
  <c r="L24" i="11" s="1"/>
  <c r="S24" i="11" s="1"/>
  <c r="U24" i="11" s="1"/>
  <c r="W24" i="11" s="1"/>
  <c r="Z23" i="11"/>
  <c r="Z24" i="11" l="1"/>
  <c r="AV26" i="11"/>
  <c r="AT25" i="11"/>
  <c r="L25" i="11" s="1"/>
  <c r="S25" i="11" s="1"/>
  <c r="U25" i="11" s="1"/>
  <c r="W25" i="11" s="1"/>
  <c r="AV27" i="11" l="1"/>
  <c r="AT26" i="11"/>
  <c r="L26" i="11" s="1"/>
  <c r="Z25" i="11"/>
  <c r="S26" i="11" l="1"/>
  <c r="U26" i="11" s="1"/>
  <c r="W26" i="11" s="1"/>
  <c r="N26" i="11"/>
  <c r="AT27" i="11"/>
  <c r="L27" i="11" s="1"/>
  <c r="S27" i="11" s="1"/>
  <c r="U27" i="11" s="1"/>
  <c r="W27" i="11" s="1"/>
  <c r="AV28" i="11"/>
  <c r="AV29" i="11" l="1"/>
  <c r="AT28" i="11"/>
  <c r="L28" i="11" s="1"/>
  <c r="S28" i="11" s="1"/>
  <c r="U28" i="11" s="1"/>
  <c r="W28" i="11" s="1"/>
  <c r="Z26" i="11"/>
  <c r="Z27" i="11" s="1"/>
  <c r="AV30" i="11" l="1"/>
  <c r="AT29" i="11"/>
  <c r="L29" i="11" s="1"/>
  <c r="S29" i="11" s="1"/>
  <c r="U29" i="11" s="1"/>
  <c r="W29" i="11" s="1"/>
  <c r="Z28" i="11"/>
  <c r="Z29" i="11" l="1"/>
  <c r="AV31" i="11"/>
  <c r="AT30" i="11"/>
  <c r="L30" i="11" s="1"/>
  <c r="S30" i="11" l="1"/>
  <c r="U30" i="11" s="1"/>
  <c r="W30" i="11" s="1"/>
  <c r="N30" i="11"/>
  <c r="AT31" i="11"/>
  <c r="L31" i="11" s="1"/>
  <c r="S31" i="11" s="1"/>
  <c r="U31" i="11" s="1"/>
  <c r="W31" i="11" s="1"/>
  <c r="AV32" i="11"/>
  <c r="Z30" i="11"/>
  <c r="Z31" i="11" l="1"/>
  <c r="AV33" i="11"/>
  <c r="AT32" i="11"/>
  <c r="L32" i="11" s="1"/>
  <c r="S32" i="11" s="1"/>
  <c r="U32" i="11" s="1"/>
  <c r="W32" i="11" s="1"/>
  <c r="AV34" i="11" l="1"/>
  <c r="AT33" i="11"/>
  <c r="L33" i="11" s="1"/>
  <c r="Z32" i="11"/>
  <c r="S33" i="11" l="1"/>
  <c r="U33" i="11" s="1"/>
  <c r="W33" i="11" s="1"/>
  <c r="N33" i="11"/>
  <c r="AV35" i="11"/>
  <c r="AT34" i="11"/>
  <c r="L34" i="11" s="1"/>
  <c r="S34" i="11" s="1"/>
  <c r="U34" i="11" s="1"/>
  <c r="W34" i="11" s="1"/>
  <c r="AV36" i="11" l="1"/>
  <c r="AT35" i="11"/>
  <c r="L35" i="11" s="1"/>
  <c r="S35" i="11" s="1"/>
  <c r="U35" i="11" s="1"/>
  <c r="W35" i="11" s="1"/>
  <c r="Z33" i="11"/>
  <c r="Z34" i="11" s="1"/>
  <c r="Z35" i="11" l="1"/>
  <c r="AV37" i="11"/>
  <c r="AT36" i="11"/>
  <c r="L36" i="11" s="1"/>
  <c r="S36" i="11" s="1"/>
  <c r="U36" i="11" s="1"/>
  <c r="W36" i="11" s="1"/>
  <c r="AV38" i="11" l="1"/>
  <c r="AT37" i="11"/>
  <c r="L37" i="11" s="1"/>
  <c r="Z36" i="11"/>
  <c r="S37" i="11" l="1"/>
  <c r="U37" i="11" s="1"/>
  <c r="W37" i="11" s="1"/>
  <c r="N37" i="11"/>
  <c r="Z37" i="11"/>
  <c r="AV39" i="11"/>
  <c r="AT38" i="11"/>
  <c r="L38" i="11" s="1"/>
  <c r="S38" i="11" s="1"/>
  <c r="U38" i="11" s="1"/>
  <c r="W38" i="11" s="1"/>
  <c r="AV40" i="11" l="1"/>
  <c r="AT39" i="11"/>
  <c r="L39" i="11" s="1"/>
  <c r="S39" i="11" s="1"/>
  <c r="U39" i="11" s="1"/>
  <c r="W39" i="11" s="1"/>
  <c r="Z38" i="11"/>
  <c r="Z39" i="11" l="1"/>
  <c r="AV41" i="11"/>
  <c r="AT40" i="11"/>
  <c r="L40" i="11" s="1"/>
  <c r="S40" i="11" l="1"/>
  <c r="U40" i="11" s="1"/>
  <c r="W40" i="11" s="1"/>
  <c r="N40" i="11"/>
  <c r="N44" i="11" s="1"/>
  <c r="AV42" i="11"/>
  <c r="AT41" i="11"/>
  <c r="L41" i="11" s="1"/>
  <c r="S41" i="11" s="1"/>
  <c r="U41" i="11" s="1"/>
  <c r="W41" i="11" s="1"/>
  <c r="Z40" i="11"/>
  <c r="Z41" i="11" s="1"/>
  <c r="AV43" i="11" l="1"/>
  <c r="AT42" i="11"/>
  <c r="L42" i="11" s="1"/>
  <c r="S42" i="11" s="1"/>
  <c r="U42" i="11" s="1"/>
  <c r="W42" i="11" s="1"/>
  <c r="Z42" i="11" l="1"/>
  <c r="AT43" i="11"/>
  <c r="L43" i="11" s="1"/>
  <c r="AV12" i="10"/>
  <c r="AV13" i="10" s="1"/>
  <c r="AV14" i="10" l="1"/>
  <c r="AT13" i="10"/>
  <c r="L13" i="10" s="1"/>
  <c r="N13" i="10" s="1"/>
  <c r="S43" i="11"/>
  <c r="L44" i="11"/>
  <c r="S13" i="10" l="1"/>
  <c r="U43" i="11"/>
  <c r="S44" i="11"/>
  <c r="D17" i="15" s="1"/>
  <c r="AV15" i="10"/>
  <c r="AT14" i="10"/>
  <c r="L14" i="10" s="1"/>
  <c r="S14" i="10" s="1"/>
  <c r="U14" i="10" s="1"/>
  <c r="W43" i="11" l="1"/>
  <c r="Z43" i="11"/>
  <c r="AV16" i="10"/>
  <c r="AT15" i="10"/>
  <c r="L15" i="10" s="1"/>
  <c r="S15" i="10" s="1"/>
  <c r="U15" i="10" s="1"/>
  <c r="U13" i="10"/>
  <c r="W13" i="10" s="1"/>
  <c r="W14" i="10" s="1"/>
  <c r="AV17" i="10" l="1"/>
  <c r="AT16" i="10"/>
  <c r="L16" i="10" s="1"/>
  <c r="W15" i="10"/>
  <c r="E17" i="15"/>
  <c r="W46" i="11"/>
  <c r="W49" i="11" s="1"/>
  <c r="S16" i="10" l="1"/>
  <c r="N16" i="10"/>
  <c r="AJ49" i="11"/>
  <c r="AK49" i="11" s="1"/>
  <c r="AL49" i="11" s="1"/>
  <c r="AM49" i="11" s="1"/>
  <c r="X51" i="11" s="1"/>
  <c r="W48" i="10"/>
  <c r="Z12" i="10" s="1"/>
  <c r="Z13" i="10" s="1"/>
  <c r="Z14" i="10" s="1"/>
  <c r="Z15" i="10" s="1"/>
  <c r="AV18" i="10"/>
  <c r="AT17" i="10"/>
  <c r="L17" i="10" s="1"/>
  <c r="S17" i="10" s="1"/>
  <c r="U17" i="10" s="1"/>
  <c r="AV19" i="10" l="1"/>
  <c r="AT18" i="10"/>
  <c r="L18" i="10" s="1"/>
  <c r="U16" i="10"/>
  <c r="W16" i="10" s="1"/>
  <c r="W17" i="10" s="1"/>
  <c r="Z16" i="10" l="1"/>
  <c r="Z17" i="10" s="1"/>
  <c r="S18" i="10"/>
  <c r="AV20" i="10"/>
  <c r="AT19" i="10"/>
  <c r="L19" i="10" s="1"/>
  <c r="S19" i="10" s="1"/>
  <c r="U19" i="10" s="1"/>
  <c r="U18" i="10" l="1"/>
  <c r="W18" i="10" s="1"/>
  <c r="W19" i="10" s="1"/>
  <c r="Z18" i="10"/>
  <c r="Z19" i="10" s="1"/>
  <c r="AV21" i="10"/>
  <c r="AT20" i="10"/>
  <c r="L20" i="10" s="1"/>
  <c r="N20" i="10" s="1"/>
  <c r="AV22" i="10" l="1"/>
  <c r="AT21" i="10"/>
  <c r="L21" i="10" s="1"/>
  <c r="S21" i="10" s="1"/>
  <c r="U21" i="10" s="1"/>
  <c r="S20" i="10"/>
  <c r="U20" i="10" l="1"/>
  <c r="AV23" i="10"/>
  <c r="AT22" i="10"/>
  <c r="L22" i="10" s="1"/>
  <c r="S22" i="10" s="1"/>
  <c r="U22" i="10" s="1"/>
  <c r="AV24" i="10" l="1"/>
  <c r="AT23" i="10"/>
  <c r="L23" i="10" s="1"/>
  <c r="W20" i="10"/>
  <c r="W21" i="10" s="1"/>
  <c r="W22" i="10" s="1"/>
  <c r="Z20" i="10"/>
  <c r="Z21" i="10" s="1"/>
  <c r="Z22" i="10" s="1"/>
  <c r="S23" i="10" l="1"/>
  <c r="U23" i="10" s="1"/>
  <c r="W23" i="10" s="1"/>
  <c r="N23" i="10"/>
  <c r="AV25" i="10"/>
  <c r="AT24" i="10"/>
  <c r="L24" i="10" s="1"/>
  <c r="S24" i="10" s="1"/>
  <c r="U24" i="10" s="1"/>
  <c r="Z23" i="10" l="1"/>
  <c r="Z24" i="10" s="1"/>
  <c r="W24" i="10"/>
  <c r="AV26" i="10"/>
  <c r="AT25" i="10"/>
  <c r="L25" i="10" s="1"/>
  <c r="S25" i="10" s="1"/>
  <c r="U25" i="10" s="1"/>
  <c r="W25" i="10" s="1"/>
  <c r="AV27" i="10" l="1"/>
  <c r="AT26" i="10"/>
  <c r="L26" i="10" s="1"/>
  <c r="S26" i="10" s="1"/>
  <c r="U26" i="10" s="1"/>
  <c r="W26" i="10" s="1"/>
  <c r="Z25" i="10"/>
  <c r="Z26" i="10" l="1"/>
  <c r="AV28" i="10"/>
  <c r="AT27" i="10"/>
  <c r="L27" i="10" s="1"/>
  <c r="S27" i="10" l="1"/>
  <c r="U27" i="10" s="1"/>
  <c r="W27" i="10" s="1"/>
  <c r="N27" i="10"/>
  <c r="AV29" i="10"/>
  <c r="AT28" i="10"/>
  <c r="L28" i="10" s="1"/>
  <c r="S28" i="10" s="1"/>
  <c r="U28" i="10" s="1"/>
  <c r="W28" i="10" s="1"/>
  <c r="Z27" i="10"/>
  <c r="Z28" i="10" l="1"/>
  <c r="AV30" i="10"/>
  <c r="AT29" i="10"/>
  <c r="L29" i="10" s="1"/>
  <c r="S29" i="10" s="1"/>
  <c r="U29" i="10" s="1"/>
  <c r="W29" i="10" s="1"/>
  <c r="AV31" i="10" l="1"/>
  <c r="AT30" i="10"/>
  <c r="L30" i="10" s="1"/>
  <c r="Z29" i="10"/>
  <c r="S30" i="10" l="1"/>
  <c r="U30" i="10" s="1"/>
  <c r="W30" i="10" s="1"/>
  <c r="N30" i="10"/>
  <c r="AV32" i="10"/>
  <c r="AT31" i="10"/>
  <c r="L31" i="10" s="1"/>
  <c r="S31" i="10" s="1"/>
  <c r="U31" i="10" s="1"/>
  <c r="AV33" i="10" l="1"/>
  <c r="AT32" i="10"/>
  <c r="L32" i="10" s="1"/>
  <c r="S32" i="10" s="1"/>
  <c r="U32" i="10" s="1"/>
  <c r="W31" i="10"/>
  <c r="Z30" i="10"/>
  <c r="Z31" i="10" s="1"/>
  <c r="Z32" i="10" s="1"/>
  <c r="W32" i="10" l="1"/>
  <c r="AV34" i="10"/>
  <c r="AT33" i="10"/>
  <c r="L33" i="10" s="1"/>
  <c r="S33" i="10" s="1"/>
  <c r="U33" i="10" s="1"/>
  <c r="W33" i="10" s="1"/>
  <c r="AV35" i="10" l="1"/>
  <c r="AT34" i="10"/>
  <c r="L34" i="10" s="1"/>
  <c r="Z33" i="10"/>
  <c r="S34" i="10" l="1"/>
  <c r="U34" i="10" s="1"/>
  <c r="W34" i="10" s="1"/>
  <c r="N34" i="10"/>
  <c r="Z34" i="10"/>
  <c r="AV36" i="10"/>
  <c r="AT35" i="10"/>
  <c r="L35" i="10" s="1"/>
  <c r="S35" i="10" s="1"/>
  <c r="U35" i="10" s="1"/>
  <c r="W35" i="10" s="1"/>
  <c r="AV37" i="10" l="1"/>
  <c r="AT36" i="10"/>
  <c r="L36" i="10" s="1"/>
  <c r="S36" i="10" s="1"/>
  <c r="U36" i="10" s="1"/>
  <c r="W36" i="10" s="1"/>
  <c r="Z35" i="10"/>
  <c r="Z36" i="10" l="1"/>
  <c r="AV38" i="10"/>
  <c r="AT37" i="10"/>
  <c r="L37" i="10" s="1"/>
  <c r="S37" i="10" l="1"/>
  <c r="U37" i="10" s="1"/>
  <c r="W37" i="10" s="1"/>
  <c r="N37" i="10"/>
  <c r="AV39" i="10"/>
  <c r="AT38" i="10"/>
  <c r="L38" i="10" s="1"/>
  <c r="S38" i="10" s="1"/>
  <c r="U38" i="10" s="1"/>
  <c r="W38" i="10" s="1"/>
  <c r="Z37" i="10"/>
  <c r="AV40" i="10" l="1"/>
  <c r="AT39" i="10"/>
  <c r="L39" i="10" s="1"/>
  <c r="S39" i="10" s="1"/>
  <c r="U39" i="10" s="1"/>
  <c r="W39" i="10" s="1"/>
  <c r="Z38" i="10"/>
  <c r="Z39" i="10" l="1"/>
  <c r="AV41" i="10"/>
  <c r="AT40" i="10"/>
  <c r="L40" i="10" s="1"/>
  <c r="S40" i="10" s="1"/>
  <c r="U40" i="10" s="1"/>
  <c r="W40" i="10" s="1"/>
  <c r="AV42" i="10" l="1"/>
  <c r="AT41" i="10"/>
  <c r="L41" i="10" s="1"/>
  <c r="Z40" i="10"/>
  <c r="S41" i="10" l="1"/>
  <c r="U41" i="10" s="1"/>
  <c r="W41" i="10" s="1"/>
  <c r="N41" i="10"/>
  <c r="N44" i="10" s="1"/>
  <c r="AV43" i="10"/>
  <c r="AT42" i="10"/>
  <c r="L42" i="10" s="1"/>
  <c r="S42" i="10" s="1"/>
  <c r="U42" i="10" s="1"/>
  <c r="W42" i="10" s="1"/>
  <c r="Z41" i="10" l="1"/>
  <c r="Z42" i="10" s="1"/>
  <c r="AT43" i="10"/>
  <c r="L43" i="10" s="1"/>
  <c r="AV12" i="9"/>
  <c r="AV13" i="9" s="1"/>
  <c r="AV14" i="9" l="1"/>
  <c r="AT13" i="9"/>
  <c r="L13" i="9" s="1"/>
  <c r="S43" i="10"/>
  <c r="L44" i="10"/>
  <c r="S13" i="9" l="1"/>
  <c r="N13" i="9"/>
  <c r="U43" i="10"/>
  <c r="S44" i="10"/>
  <c r="D18" i="15" s="1"/>
  <c r="AT14" i="9"/>
  <c r="L14" i="9" s="1"/>
  <c r="S14" i="9" s="1"/>
  <c r="U14" i="9" s="1"/>
  <c r="AV15" i="9"/>
  <c r="W43" i="10" l="1"/>
  <c r="Z43" i="10"/>
  <c r="AV16" i="9"/>
  <c r="AT15" i="9"/>
  <c r="L15" i="9" s="1"/>
  <c r="S15" i="9" s="1"/>
  <c r="U15" i="9" s="1"/>
  <c r="U13" i="9"/>
  <c r="W13" i="9" s="1"/>
  <c r="W14" i="9" s="1"/>
  <c r="W15" i="9" s="1"/>
  <c r="W46" i="10" l="1"/>
  <c r="W49" i="10" s="1"/>
  <c r="E18" i="15"/>
  <c r="AV17" i="9"/>
  <c r="AT16" i="9"/>
  <c r="L16" i="9" s="1"/>
  <c r="S16" i="9" s="1"/>
  <c r="AV18" i="9" l="1"/>
  <c r="AT17" i="9"/>
  <c r="L17" i="9" s="1"/>
  <c r="N17" i="9" s="1"/>
  <c r="U16" i="9"/>
  <c r="W16" i="9" s="1"/>
  <c r="W48" i="9"/>
  <c r="Z12" i="9" s="1"/>
  <c r="Z13" i="9" s="1"/>
  <c r="Z14" i="9" s="1"/>
  <c r="Z15" i="9" s="1"/>
  <c r="AJ49" i="10"/>
  <c r="AK49" i="10" l="1"/>
  <c r="AL49" i="10" s="1"/>
  <c r="AM49" i="10" s="1"/>
  <c r="X51" i="10" s="1"/>
  <c r="S17" i="9"/>
  <c r="Z16" i="9"/>
  <c r="AV19" i="9"/>
  <c r="AT18" i="9"/>
  <c r="L18" i="9" s="1"/>
  <c r="S18" i="9" s="1"/>
  <c r="U18" i="9" s="1"/>
  <c r="U17" i="9" l="1"/>
  <c r="W17" i="9" s="1"/>
  <c r="W18" i="9" s="1"/>
  <c r="AV20" i="9"/>
  <c r="AT19" i="9"/>
  <c r="L19" i="9" s="1"/>
  <c r="S19" i="9" s="1"/>
  <c r="U19" i="9" s="1"/>
  <c r="W19" i="9" s="1"/>
  <c r="Z17" i="9"/>
  <c r="Z18" i="9" s="1"/>
  <c r="AV21" i="9" l="1"/>
  <c r="AT20" i="9"/>
  <c r="L20" i="9" s="1"/>
  <c r="Z19" i="9"/>
  <c r="S20" i="9" l="1"/>
  <c r="N20" i="9"/>
  <c r="AV22" i="9"/>
  <c r="AT21" i="9"/>
  <c r="L21" i="9" s="1"/>
  <c r="S21" i="9" s="1"/>
  <c r="U21" i="9" s="1"/>
  <c r="AV23" i="9" l="1"/>
  <c r="AT22" i="9"/>
  <c r="L22" i="9" s="1"/>
  <c r="S22" i="9" s="1"/>
  <c r="U22" i="9" s="1"/>
  <c r="U20" i="9"/>
  <c r="W20" i="9" l="1"/>
  <c r="W21" i="9" s="1"/>
  <c r="W22" i="9" s="1"/>
  <c r="Z20" i="9"/>
  <c r="Z21" i="9" s="1"/>
  <c r="Z22" i="9" s="1"/>
  <c r="AV24" i="9"/>
  <c r="AT23" i="9"/>
  <c r="L23" i="9" s="1"/>
  <c r="S23" i="9" s="1"/>
  <c r="U23" i="9" s="1"/>
  <c r="Z23" i="9" l="1"/>
  <c r="AV25" i="9"/>
  <c r="AT24" i="9"/>
  <c r="L24" i="9" s="1"/>
  <c r="W23" i="9"/>
  <c r="S24" i="9" l="1"/>
  <c r="U24" i="9" s="1"/>
  <c r="N24" i="9"/>
  <c r="W24" i="9"/>
  <c r="Z24" i="9"/>
  <c r="AV26" i="9"/>
  <c r="AT25" i="9"/>
  <c r="L25" i="9" s="1"/>
  <c r="S25" i="9" s="1"/>
  <c r="U25" i="9" s="1"/>
  <c r="W25" i="9" s="1"/>
  <c r="AV27" i="9" l="1"/>
  <c r="AT26" i="9"/>
  <c r="L26" i="9" s="1"/>
  <c r="S26" i="9" s="1"/>
  <c r="U26" i="9" s="1"/>
  <c r="W26" i="9" s="1"/>
  <c r="Z25" i="9"/>
  <c r="Z26" i="9" l="1"/>
  <c r="AV28" i="9"/>
  <c r="AT27" i="9"/>
  <c r="L27" i="9" s="1"/>
  <c r="S27" i="9" l="1"/>
  <c r="U27" i="9" s="1"/>
  <c r="W27" i="9" s="1"/>
  <c r="N27" i="9"/>
  <c r="AV29" i="9"/>
  <c r="AT28" i="9"/>
  <c r="L28" i="9" s="1"/>
  <c r="S28" i="9" s="1"/>
  <c r="U28" i="9" s="1"/>
  <c r="W28" i="9" s="1"/>
  <c r="Z27" i="9"/>
  <c r="AV30" i="9" l="1"/>
  <c r="AT29" i="9"/>
  <c r="L29" i="9" s="1"/>
  <c r="S29" i="9" s="1"/>
  <c r="U29" i="9" s="1"/>
  <c r="W29" i="9" s="1"/>
  <c r="Z28" i="9"/>
  <c r="Z29" i="9" l="1"/>
  <c r="AV31" i="9"/>
  <c r="AT30" i="9"/>
  <c r="L30" i="9" s="1"/>
  <c r="S30" i="9" s="1"/>
  <c r="U30" i="9" s="1"/>
  <c r="W30" i="9" s="1"/>
  <c r="AV32" i="9" l="1"/>
  <c r="AT31" i="9"/>
  <c r="L31" i="9" s="1"/>
  <c r="Z30" i="9"/>
  <c r="S31" i="9" l="1"/>
  <c r="U31" i="9" s="1"/>
  <c r="W31" i="9" s="1"/>
  <c r="N31" i="9"/>
  <c r="Z31" i="9"/>
  <c r="AV33" i="9"/>
  <c r="AT32" i="9"/>
  <c r="L32" i="9" s="1"/>
  <c r="S32" i="9" s="1"/>
  <c r="U32" i="9" s="1"/>
  <c r="W32" i="9" s="1"/>
  <c r="AV34" i="9" l="1"/>
  <c r="AT33" i="9"/>
  <c r="L33" i="9" s="1"/>
  <c r="S33" i="9" s="1"/>
  <c r="U33" i="9" s="1"/>
  <c r="W33" i="9" s="1"/>
  <c r="Z32" i="9"/>
  <c r="Z33" i="9" l="1"/>
  <c r="AV35" i="9"/>
  <c r="AT34" i="9"/>
  <c r="L34" i="9" s="1"/>
  <c r="S34" i="9" l="1"/>
  <c r="U34" i="9" s="1"/>
  <c r="W34" i="9" s="1"/>
  <c r="N34" i="9"/>
  <c r="AV36" i="9"/>
  <c r="AT35" i="9"/>
  <c r="L35" i="9" s="1"/>
  <c r="S35" i="9" s="1"/>
  <c r="U35" i="9" s="1"/>
  <c r="W35" i="9" s="1"/>
  <c r="Z34" i="9"/>
  <c r="AV37" i="9" l="1"/>
  <c r="AT36" i="9"/>
  <c r="L36" i="9" s="1"/>
  <c r="S36" i="9" s="1"/>
  <c r="U36" i="9" s="1"/>
  <c r="W36" i="9" s="1"/>
  <c r="Z35" i="9"/>
  <c r="Z36" i="9" l="1"/>
  <c r="AV38" i="9"/>
  <c r="AT37" i="9"/>
  <c r="L37" i="9" s="1"/>
  <c r="S37" i="9" s="1"/>
  <c r="U37" i="9" s="1"/>
  <c r="W37" i="9" s="1"/>
  <c r="AV39" i="9" l="1"/>
  <c r="AT38" i="9"/>
  <c r="L38" i="9" s="1"/>
  <c r="Z37" i="9"/>
  <c r="S38" i="9" l="1"/>
  <c r="U38" i="9" s="1"/>
  <c r="W38" i="9" s="1"/>
  <c r="N38" i="9"/>
  <c r="Z38" i="9"/>
  <c r="AV40" i="9"/>
  <c r="AT39" i="9"/>
  <c r="L39" i="9" s="1"/>
  <c r="S39" i="9" s="1"/>
  <c r="U39" i="9" s="1"/>
  <c r="W39" i="9" s="1"/>
  <c r="AV41" i="9" l="1"/>
  <c r="AT40" i="9"/>
  <c r="L40" i="9" s="1"/>
  <c r="S40" i="9" s="1"/>
  <c r="U40" i="9" s="1"/>
  <c r="W40" i="9" s="1"/>
  <c r="Z39" i="9"/>
  <c r="Z40" i="9" l="1"/>
  <c r="AV42" i="9"/>
  <c r="AT41" i="9"/>
  <c r="L41" i="9" s="1"/>
  <c r="S41" i="9" l="1"/>
  <c r="U41" i="9" s="1"/>
  <c r="W41" i="9" s="1"/>
  <c r="N41" i="9"/>
  <c r="N44" i="9" s="1"/>
  <c r="AV43" i="9"/>
  <c r="AT42" i="9"/>
  <c r="L42" i="9" s="1"/>
  <c r="S42" i="9" s="1"/>
  <c r="U42" i="9" s="1"/>
  <c r="W42" i="9" s="1"/>
  <c r="Z41" i="9" l="1"/>
  <c r="Z42" i="9" s="1"/>
  <c r="AV12" i="8"/>
  <c r="AV13" i="8" s="1"/>
  <c r="AT43" i="9"/>
  <c r="L43" i="9" s="1"/>
  <c r="S43" i="9" l="1"/>
  <c r="L44" i="9"/>
  <c r="AV14" i="8"/>
  <c r="AT13" i="8"/>
  <c r="L13" i="8" s="1"/>
  <c r="AV15" i="8" l="1"/>
  <c r="AT14" i="8"/>
  <c r="L14" i="8" s="1"/>
  <c r="S14" i="8" s="1"/>
  <c r="U14" i="8" s="1"/>
  <c r="S13" i="8"/>
  <c r="U43" i="9"/>
  <c r="S44" i="9"/>
  <c r="D19" i="15" s="1"/>
  <c r="U13" i="8" l="1"/>
  <c r="W13" i="8" s="1"/>
  <c r="W14" i="8" s="1"/>
  <c r="AV16" i="8"/>
  <c r="AT15" i="8"/>
  <c r="L15" i="8" s="1"/>
  <c r="N15" i="8" s="1"/>
  <c r="W46" i="9" l="1"/>
  <c r="W49" i="9" s="1"/>
  <c r="E19" i="15"/>
  <c r="S15" i="8"/>
  <c r="AP15" i="8"/>
  <c r="O15" i="8" s="1"/>
  <c r="O44" i="8" s="1"/>
  <c r="AV17" i="8"/>
  <c r="AT16" i="8"/>
  <c r="L16" i="8" s="1"/>
  <c r="S16" i="8" s="1"/>
  <c r="U16" i="8" s="1"/>
  <c r="U15" i="8" l="1"/>
  <c r="W15" i="8" s="1"/>
  <c r="W16" i="8" s="1"/>
  <c r="AV18" i="8"/>
  <c r="AT17" i="8"/>
  <c r="L17" i="8" s="1"/>
  <c r="S17" i="8" s="1"/>
  <c r="U17" i="8" s="1"/>
  <c r="AJ49" i="9"/>
  <c r="W48" i="8"/>
  <c r="Z12" i="8" s="1"/>
  <c r="Z13" i="8" s="1"/>
  <c r="Z14" i="8" s="1"/>
  <c r="Z15" i="8" s="1"/>
  <c r="Z16" i="8" s="1"/>
  <c r="Z17" i="8" l="1"/>
  <c r="W17" i="8"/>
  <c r="AV19" i="8"/>
  <c r="AT18" i="8"/>
  <c r="L18" i="8" s="1"/>
  <c r="AK49" i="9"/>
  <c r="AL49" i="9" s="1"/>
  <c r="AM49" i="9" s="1"/>
  <c r="X51" i="9" s="1"/>
  <c r="S18" i="8" l="1"/>
  <c r="N18" i="8"/>
  <c r="AV20" i="8"/>
  <c r="AT19" i="8"/>
  <c r="L19" i="8" s="1"/>
  <c r="S19" i="8" s="1"/>
  <c r="U19" i="8" s="1"/>
  <c r="AV21" i="8" l="1"/>
  <c r="AT20" i="8"/>
  <c r="L20" i="8" s="1"/>
  <c r="U18" i="8"/>
  <c r="S20" i="8" l="1"/>
  <c r="Z18" i="8"/>
  <c r="Z19" i="8" s="1"/>
  <c r="W18" i="8"/>
  <c r="W19" i="8" s="1"/>
  <c r="AV22" i="8"/>
  <c r="AT21" i="8"/>
  <c r="L21" i="8" s="1"/>
  <c r="S21" i="8" s="1"/>
  <c r="U21" i="8" s="1"/>
  <c r="AV23" i="8" l="1"/>
  <c r="AT22" i="8"/>
  <c r="L22" i="8" s="1"/>
  <c r="U20" i="8"/>
  <c r="W20" i="8" s="1"/>
  <c r="W21" i="8" s="1"/>
  <c r="S22" i="8" l="1"/>
  <c r="U22" i="8" s="1"/>
  <c r="N22" i="8"/>
  <c r="Z20" i="8"/>
  <c r="Z21" i="8" s="1"/>
  <c r="Z22" i="8" s="1"/>
  <c r="AV24" i="8"/>
  <c r="AT23" i="8"/>
  <c r="L23" i="8" s="1"/>
  <c r="S23" i="8" s="1"/>
  <c r="U23" i="8" s="1"/>
  <c r="W22" i="8"/>
  <c r="W23" i="8" l="1"/>
  <c r="AV25" i="8"/>
  <c r="AT24" i="8"/>
  <c r="L24" i="8" s="1"/>
  <c r="S24" i="8" s="1"/>
  <c r="U24" i="8" s="1"/>
  <c r="W24" i="8" s="1"/>
  <c r="Z23" i="8"/>
  <c r="Z24" i="8" l="1"/>
  <c r="AV26" i="8"/>
  <c r="AT25" i="8"/>
  <c r="L25" i="8" s="1"/>
  <c r="S25" i="8" l="1"/>
  <c r="U25" i="8" s="1"/>
  <c r="W25" i="8" s="1"/>
  <c r="N25" i="8"/>
  <c r="AV27" i="8"/>
  <c r="AT26" i="8"/>
  <c r="L26" i="8" s="1"/>
  <c r="S26" i="8" s="1"/>
  <c r="U26" i="8" s="1"/>
  <c r="W26" i="8" s="1"/>
  <c r="Z25" i="8"/>
  <c r="AT27" i="8" l="1"/>
  <c r="L27" i="8" s="1"/>
  <c r="S27" i="8" s="1"/>
  <c r="U27" i="8" s="1"/>
  <c r="W27" i="8" s="1"/>
  <c r="AV28" i="8"/>
  <c r="Z26" i="8"/>
  <c r="Z27" i="8" l="1"/>
  <c r="AV29" i="8"/>
  <c r="AT28" i="8"/>
  <c r="L28" i="8" s="1"/>
  <c r="S28" i="8" s="1"/>
  <c r="U28" i="8" s="1"/>
  <c r="W28" i="8" s="1"/>
  <c r="AV30" i="8" l="1"/>
  <c r="AT29" i="8"/>
  <c r="L29" i="8" s="1"/>
  <c r="Z28" i="8"/>
  <c r="S29" i="8" l="1"/>
  <c r="U29" i="8" s="1"/>
  <c r="W29" i="8" s="1"/>
  <c r="N29" i="8"/>
  <c r="Z29" i="8"/>
  <c r="AV31" i="8"/>
  <c r="AT30" i="8"/>
  <c r="L30" i="8" s="1"/>
  <c r="S30" i="8" s="1"/>
  <c r="U30" i="8" s="1"/>
  <c r="W30" i="8" s="1"/>
  <c r="AV32" i="8" l="1"/>
  <c r="AT31" i="8"/>
  <c r="L31" i="8" s="1"/>
  <c r="S31" i="8" s="1"/>
  <c r="U31" i="8" s="1"/>
  <c r="W31" i="8" s="1"/>
  <c r="Z30" i="8"/>
  <c r="Z31" i="8" l="1"/>
  <c r="AV33" i="8"/>
  <c r="AT32" i="8"/>
  <c r="L32" i="8" s="1"/>
  <c r="S32" i="8" l="1"/>
  <c r="U32" i="8" s="1"/>
  <c r="W32" i="8" s="1"/>
  <c r="N32" i="8"/>
  <c r="AV34" i="8"/>
  <c r="AT33" i="8"/>
  <c r="L33" i="8" s="1"/>
  <c r="S33" i="8" s="1"/>
  <c r="U33" i="8" s="1"/>
  <c r="W33" i="8" s="1"/>
  <c r="Z32" i="8"/>
  <c r="AV35" i="8" l="1"/>
  <c r="AT34" i="8"/>
  <c r="L34" i="8" s="1"/>
  <c r="S34" i="8" s="1"/>
  <c r="U34" i="8" s="1"/>
  <c r="W34" i="8" s="1"/>
  <c r="Z33" i="8"/>
  <c r="Z34" i="8" l="1"/>
  <c r="AV36" i="8"/>
  <c r="AT35" i="8"/>
  <c r="L35" i="8" s="1"/>
  <c r="S35" i="8" s="1"/>
  <c r="U35" i="8" s="1"/>
  <c r="W35" i="8" s="1"/>
  <c r="AV37" i="8" l="1"/>
  <c r="AT36" i="8"/>
  <c r="L36" i="8" s="1"/>
  <c r="Z35" i="8"/>
  <c r="S36" i="8" l="1"/>
  <c r="U36" i="8" s="1"/>
  <c r="W36" i="8" s="1"/>
  <c r="N36" i="8"/>
  <c r="Z36" i="8"/>
  <c r="AT37" i="8"/>
  <c r="L37" i="8" s="1"/>
  <c r="S37" i="8" s="1"/>
  <c r="U37" i="8" s="1"/>
  <c r="W37" i="8" s="1"/>
  <c r="AV38" i="8"/>
  <c r="AV39" i="8" l="1"/>
  <c r="AT38" i="8"/>
  <c r="L38" i="8" s="1"/>
  <c r="S38" i="8" s="1"/>
  <c r="U38" i="8" s="1"/>
  <c r="W38" i="8" s="1"/>
  <c r="Z37" i="8"/>
  <c r="Z38" i="8" l="1"/>
  <c r="AV40" i="8"/>
  <c r="AT39" i="8"/>
  <c r="L39" i="8" s="1"/>
  <c r="S39" i="8" l="1"/>
  <c r="U39" i="8" s="1"/>
  <c r="W39" i="8" s="1"/>
  <c r="N39" i="8"/>
  <c r="AV41" i="8"/>
  <c r="AT40" i="8"/>
  <c r="L40" i="8" s="1"/>
  <c r="S40" i="8" s="1"/>
  <c r="U40" i="8" s="1"/>
  <c r="W40" i="8" s="1"/>
  <c r="Z39" i="8"/>
  <c r="AV42" i="8" l="1"/>
  <c r="AT41" i="8"/>
  <c r="L41" i="8" s="1"/>
  <c r="S41" i="8" s="1"/>
  <c r="U41" i="8" s="1"/>
  <c r="W41" i="8" s="1"/>
  <c r="Z40" i="8"/>
  <c r="Z41" i="8" s="1"/>
  <c r="AV43" i="8" l="1"/>
  <c r="AT42" i="8"/>
  <c r="L42" i="8" s="1"/>
  <c r="S42" i="8" s="1"/>
  <c r="U42" i="8" s="1"/>
  <c r="W42" i="8" s="1"/>
  <c r="Z42" i="8" l="1"/>
  <c r="AT43" i="8"/>
  <c r="L43" i="8" s="1"/>
  <c r="N43" i="8" s="1"/>
  <c r="N44" i="8" s="1"/>
  <c r="AV12" i="7"/>
  <c r="AV13" i="7" s="1"/>
  <c r="AV14" i="7" l="1"/>
  <c r="AT13" i="7"/>
  <c r="L13" i="7" s="1"/>
  <c r="S43" i="8"/>
  <c r="L44" i="8"/>
  <c r="U43" i="8" l="1"/>
  <c r="S44" i="8"/>
  <c r="D20" i="15" s="1"/>
  <c r="S13" i="7"/>
  <c r="AP13" i="7"/>
  <c r="O13" i="7" s="1"/>
  <c r="O44" i="7" s="1"/>
  <c r="AV15" i="7"/>
  <c r="AT14" i="7"/>
  <c r="L14" i="7" s="1"/>
  <c r="S14" i="7" s="1"/>
  <c r="U14" i="7" s="1"/>
  <c r="W43" i="8" l="1"/>
  <c r="Z43" i="8"/>
  <c r="U13" i="7"/>
  <c r="W13" i="7" s="1"/>
  <c r="W14" i="7" s="1"/>
  <c r="AT15" i="7"/>
  <c r="L15" i="7" s="1"/>
  <c r="AV16" i="7"/>
  <c r="W46" i="8" l="1"/>
  <c r="W49" i="8" s="1"/>
  <c r="E20" i="15"/>
  <c r="AV17" i="7"/>
  <c r="AT16" i="7"/>
  <c r="L16" i="7" s="1"/>
  <c r="S15" i="7"/>
  <c r="N15" i="7"/>
  <c r="AV18" i="7" l="1"/>
  <c r="AT17" i="7"/>
  <c r="L17" i="7" s="1"/>
  <c r="S17" i="7" s="1"/>
  <c r="U17" i="7" s="1"/>
  <c r="U15" i="7"/>
  <c r="W15" i="7" s="1"/>
  <c r="W48" i="7"/>
  <c r="Z12" i="7" s="1"/>
  <c r="Z13" i="7" s="1"/>
  <c r="Z14" i="7" s="1"/>
  <c r="AJ49" i="8"/>
  <c r="S16" i="7"/>
  <c r="U16" i="7" s="1"/>
  <c r="AK49" i="8" l="1"/>
  <c r="AL49" i="8" s="1"/>
  <c r="AM49" i="8" s="1"/>
  <c r="X51" i="8" s="1"/>
  <c r="AV19" i="7"/>
  <c r="AT18" i="7"/>
  <c r="L18" i="7" s="1"/>
  <c r="S18" i="7" s="1"/>
  <c r="U18" i="7" s="1"/>
  <c r="W16" i="7"/>
  <c r="W17" i="7" s="1"/>
  <c r="Z15" i="7"/>
  <c r="Z16" i="7" s="1"/>
  <c r="Z17" i="7" s="1"/>
  <c r="Z18" i="7" l="1"/>
  <c r="AV20" i="7"/>
  <c r="AT19" i="7"/>
  <c r="L19" i="7" s="1"/>
  <c r="N19" i="7" s="1"/>
  <c r="W18" i="7"/>
  <c r="S19" i="7" l="1"/>
  <c r="AV21" i="7"/>
  <c r="AT20" i="7"/>
  <c r="L20" i="7" s="1"/>
  <c r="S20" i="7" s="1"/>
  <c r="U20" i="7" s="1"/>
  <c r="AV22" i="7" l="1"/>
  <c r="AT21" i="7"/>
  <c r="L21" i="7" s="1"/>
  <c r="S21" i="7" s="1"/>
  <c r="U21" i="7" s="1"/>
  <c r="U19" i="7"/>
  <c r="Z19" i="7" l="1"/>
  <c r="Z20" i="7" s="1"/>
  <c r="Z21" i="7" s="1"/>
  <c r="W19" i="7"/>
  <c r="W20" i="7" s="1"/>
  <c r="W21" i="7" s="1"/>
  <c r="AV23" i="7"/>
  <c r="AT22" i="7"/>
  <c r="L22" i="7" s="1"/>
  <c r="AV24" i="7" l="1"/>
  <c r="AT23" i="7"/>
  <c r="L23" i="7" s="1"/>
  <c r="S23" i="7" s="1"/>
  <c r="U23" i="7" s="1"/>
  <c r="S22" i="7"/>
  <c r="N22" i="7"/>
  <c r="U22" i="7" l="1"/>
  <c r="AV25" i="7"/>
  <c r="AT24" i="7"/>
  <c r="L24" i="7" s="1"/>
  <c r="S24" i="7" s="1"/>
  <c r="U24" i="7" s="1"/>
  <c r="W22" i="7" l="1"/>
  <c r="W23" i="7" s="1"/>
  <c r="W24" i="7" s="1"/>
  <c r="Z22" i="7"/>
  <c r="Z23" i="7" s="1"/>
  <c r="Z24" i="7" s="1"/>
  <c r="AV26" i="7"/>
  <c r="AT25" i="7"/>
  <c r="L25" i="7" s="1"/>
  <c r="S25" i="7" s="1"/>
  <c r="U25" i="7" s="1"/>
  <c r="Z25" i="7" l="1"/>
  <c r="AV27" i="7"/>
  <c r="AT26" i="7"/>
  <c r="L26" i="7" s="1"/>
  <c r="W25" i="7"/>
  <c r="S26" i="7" l="1"/>
  <c r="U26" i="7" s="1"/>
  <c r="N26" i="7"/>
  <c r="W26" i="7"/>
  <c r="Z26" i="7"/>
  <c r="AV28" i="7"/>
  <c r="AT27" i="7"/>
  <c r="L27" i="7" s="1"/>
  <c r="S27" i="7" s="1"/>
  <c r="U27" i="7" s="1"/>
  <c r="W27" i="7" s="1"/>
  <c r="AV29" i="7" l="1"/>
  <c r="AT28" i="7"/>
  <c r="L28" i="7" s="1"/>
  <c r="S28" i="7" s="1"/>
  <c r="U28" i="7" s="1"/>
  <c r="W28" i="7" s="1"/>
  <c r="Z27" i="7"/>
  <c r="Z28" i="7" l="1"/>
  <c r="AV30" i="7"/>
  <c r="AT29" i="7"/>
  <c r="L29" i="7" s="1"/>
  <c r="AV31" i="7" l="1"/>
  <c r="AT30" i="7"/>
  <c r="L30" i="7" s="1"/>
  <c r="S30" i="7" s="1"/>
  <c r="U30" i="7" s="1"/>
  <c r="S29" i="7"/>
  <c r="U29" i="7" s="1"/>
  <c r="W29" i="7" s="1"/>
  <c r="N29" i="7"/>
  <c r="W30" i="7" l="1"/>
  <c r="Z29" i="7"/>
  <c r="Z30" i="7" s="1"/>
  <c r="AT31" i="7"/>
  <c r="L31" i="7" s="1"/>
  <c r="S31" i="7" s="1"/>
  <c r="U31" i="7" s="1"/>
  <c r="W31" i="7" s="1"/>
  <c r="AV32" i="7"/>
  <c r="AV33" i="7" l="1"/>
  <c r="AT32" i="7"/>
  <c r="L32" i="7" s="1"/>
  <c r="S32" i="7" s="1"/>
  <c r="U32" i="7" s="1"/>
  <c r="W32" i="7" s="1"/>
  <c r="Z31" i="7"/>
  <c r="Z32" i="7" l="1"/>
  <c r="AV34" i="7"/>
  <c r="AT33" i="7"/>
  <c r="L33" i="7" s="1"/>
  <c r="S33" i="7" l="1"/>
  <c r="U33" i="7" s="1"/>
  <c r="W33" i="7" s="1"/>
  <c r="N33" i="7"/>
  <c r="AV35" i="7"/>
  <c r="AT34" i="7"/>
  <c r="L34" i="7" s="1"/>
  <c r="S34" i="7" s="1"/>
  <c r="U34" i="7" s="1"/>
  <c r="W34" i="7" s="1"/>
  <c r="Z33" i="7"/>
  <c r="Z34" i="7" l="1"/>
  <c r="AV36" i="7"/>
  <c r="AT35" i="7"/>
  <c r="L35" i="7" s="1"/>
  <c r="S35" i="7" s="1"/>
  <c r="U35" i="7" s="1"/>
  <c r="W35" i="7" s="1"/>
  <c r="AV37" i="7" l="1"/>
  <c r="AT36" i="7"/>
  <c r="L36" i="7" s="1"/>
  <c r="Z35" i="7"/>
  <c r="S36" i="7" l="1"/>
  <c r="U36" i="7" s="1"/>
  <c r="W36" i="7" s="1"/>
  <c r="N36" i="7"/>
  <c r="AV38" i="7"/>
  <c r="AT37" i="7"/>
  <c r="L37" i="7" s="1"/>
  <c r="S37" i="7" s="1"/>
  <c r="U37" i="7" s="1"/>
  <c r="AV39" i="7" l="1"/>
  <c r="AT38" i="7"/>
  <c r="L38" i="7" s="1"/>
  <c r="S38" i="7" s="1"/>
  <c r="U38" i="7" s="1"/>
  <c r="W37" i="7"/>
  <c r="Z36" i="7"/>
  <c r="Z37" i="7" s="1"/>
  <c r="Z38" i="7" s="1"/>
  <c r="W38" i="7" l="1"/>
  <c r="AV40" i="7"/>
  <c r="AT39" i="7"/>
  <c r="L39" i="7" s="1"/>
  <c r="S39" i="7" s="1"/>
  <c r="U39" i="7" s="1"/>
  <c r="W39" i="7" s="1"/>
  <c r="AV41" i="7" l="1"/>
  <c r="AT40" i="7"/>
  <c r="L40" i="7" s="1"/>
  <c r="Z39" i="7"/>
  <c r="S40" i="7" l="1"/>
  <c r="U40" i="7" s="1"/>
  <c r="W40" i="7" s="1"/>
  <c r="N40" i="7"/>
  <c r="N44" i="7" s="1"/>
  <c r="Z40" i="7"/>
  <c r="AV42" i="7"/>
  <c r="AT41" i="7"/>
  <c r="L41" i="7" s="1"/>
  <c r="S41" i="7" s="1"/>
  <c r="U41" i="7" s="1"/>
  <c r="W41" i="7" s="1"/>
  <c r="Z41" i="7" l="1"/>
  <c r="AV43" i="7"/>
  <c r="AT42" i="7"/>
  <c r="L42" i="7" s="1"/>
  <c r="S42" i="7" s="1"/>
  <c r="U42" i="7" s="1"/>
  <c r="W42" i="7" s="1"/>
  <c r="Z42" i="7" l="1"/>
  <c r="AT43" i="7"/>
  <c r="L43" i="7" s="1"/>
  <c r="AV12" i="6"/>
  <c r="AV13" i="6" s="1"/>
  <c r="AV14" i="6" l="1"/>
  <c r="AT13" i="6"/>
  <c r="L13" i="6" s="1"/>
  <c r="S43" i="7"/>
  <c r="L44" i="7"/>
  <c r="S13" i="6" l="1"/>
  <c r="N13" i="6"/>
  <c r="U43" i="7"/>
  <c r="S44" i="7"/>
  <c r="D21" i="15" s="1"/>
  <c r="AV15" i="6"/>
  <c r="AT14" i="6"/>
  <c r="L14" i="6" s="1"/>
  <c r="S14" i="6" s="1"/>
  <c r="U14" i="6" s="1"/>
  <c r="AV16" i="6" l="1"/>
  <c r="AT15" i="6"/>
  <c r="L15" i="6" s="1"/>
  <c r="S15" i="6" s="1"/>
  <c r="U15" i="6" s="1"/>
  <c r="U13" i="6"/>
  <c r="W13" i="6" s="1"/>
  <c r="W14" i="6" s="1"/>
  <c r="E21" i="15" l="1"/>
  <c r="W46" i="7"/>
  <c r="W49" i="7" s="1"/>
  <c r="AT16" i="6"/>
  <c r="L16" i="6" s="1"/>
  <c r="AV17" i="6"/>
  <c r="W15" i="6"/>
  <c r="AV18" i="6" l="1"/>
  <c r="AT17" i="6"/>
  <c r="L17" i="6" s="1"/>
  <c r="AJ49" i="7"/>
  <c r="W48" i="6"/>
  <c r="Z12" i="6" s="1"/>
  <c r="Z13" i="6" s="1"/>
  <c r="Z14" i="6" s="1"/>
  <c r="Z15" i="6" s="1"/>
  <c r="S16" i="6"/>
  <c r="S17" i="6" l="1"/>
  <c r="U17" i="6" s="1"/>
  <c r="N17" i="6"/>
  <c r="AK49" i="7"/>
  <c r="AL49" i="7" s="1"/>
  <c r="AM49" i="7" s="1"/>
  <c r="X51" i="7" s="1"/>
  <c r="U16" i="6"/>
  <c r="W16" i="6" s="1"/>
  <c r="W17" i="6" s="1"/>
  <c r="AV19" i="6"/>
  <c r="AT18" i="6"/>
  <c r="L18" i="6" s="1"/>
  <c r="S18" i="6" s="1"/>
  <c r="U18" i="6" s="1"/>
  <c r="W18" i="6" l="1"/>
  <c r="AV20" i="6"/>
  <c r="AT19" i="6"/>
  <c r="L19" i="6" s="1"/>
  <c r="S19" i="6" s="1"/>
  <c r="U19" i="6" s="1"/>
  <c r="Z16" i="6"/>
  <c r="Z17" i="6" s="1"/>
  <c r="Z18" i="6" s="1"/>
  <c r="W19" i="6" l="1"/>
  <c r="Z19" i="6"/>
  <c r="AT20" i="6"/>
  <c r="L20" i="6" s="1"/>
  <c r="AV21" i="6"/>
  <c r="S20" i="6" l="1"/>
  <c r="N20" i="6"/>
  <c r="AV22" i="6"/>
  <c r="AT21" i="6"/>
  <c r="L21" i="6" s="1"/>
  <c r="S21" i="6" s="1"/>
  <c r="U21" i="6" s="1"/>
  <c r="AV23" i="6" l="1"/>
  <c r="AT22" i="6"/>
  <c r="L22" i="6" s="1"/>
  <c r="S22" i="6" s="1"/>
  <c r="U22" i="6" s="1"/>
  <c r="U20" i="6"/>
  <c r="W20" i="6" l="1"/>
  <c r="W21" i="6" s="1"/>
  <c r="W22" i="6" s="1"/>
  <c r="Z20" i="6"/>
  <c r="Z21" i="6" s="1"/>
  <c r="Z22" i="6" s="1"/>
  <c r="AT23" i="6"/>
  <c r="L23" i="6" s="1"/>
  <c r="S23" i="6" s="1"/>
  <c r="U23" i="6" s="1"/>
  <c r="AV24" i="6"/>
  <c r="W23" i="6" l="1"/>
  <c r="Z23" i="6"/>
  <c r="AV25" i="6"/>
  <c r="AT24" i="6"/>
  <c r="L24" i="6" s="1"/>
  <c r="S24" i="6" l="1"/>
  <c r="U24" i="6" s="1"/>
  <c r="W24" i="6" s="1"/>
  <c r="N24" i="6"/>
  <c r="AV26" i="6"/>
  <c r="AT25" i="6"/>
  <c r="L25" i="6" s="1"/>
  <c r="S25" i="6" s="1"/>
  <c r="U25" i="6" s="1"/>
  <c r="W25" i="6" s="1"/>
  <c r="Z24" i="6"/>
  <c r="Z25" i="6" l="1"/>
  <c r="AV27" i="6"/>
  <c r="AT26" i="6"/>
  <c r="L26" i="6" s="1"/>
  <c r="S26" i="6" s="1"/>
  <c r="U26" i="6" s="1"/>
  <c r="W26" i="6" s="1"/>
  <c r="AT27" i="6" l="1"/>
  <c r="L27" i="6" s="1"/>
  <c r="AV28" i="6"/>
  <c r="Z26" i="6"/>
  <c r="AV29" i="6" l="1"/>
  <c r="AT28" i="6"/>
  <c r="L28" i="6" s="1"/>
  <c r="S28" i="6" s="1"/>
  <c r="U28" i="6" s="1"/>
  <c r="S27" i="6"/>
  <c r="U27" i="6" s="1"/>
  <c r="W27" i="6" s="1"/>
  <c r="N27" i="6"/>
  <c r="W28" i="6" l="1"/>
  <c r="AV30" i="6"/>
  <c r="AT29" i="6"/>
  <c r="L29" i="6" s="1"/>
  <c r="S29" i="6" s="1"/>
  <c r="U29" i="6" s="1"/>
  <c r="W29" i="6" s="1"/>
  <c r="Z27" i="6"/>
  <c r="Z28" i="6" s="1"/>
  <c r="Z29" i="6" l="1"/>
  <c r="AV31" i="6"/>
  <c r="AT30" i="6"/>
  <c r="L30" i="6" s="1"/>
  <c r="S30" i="6" s="1"/>
  <c r="U30" i="6" s="1"/>
  <c r="W30" i="6" s="1"/>
  <c r="AT31" i="6" l="1"/>
  <c r="L31" i="6" s="1"/>
  <c r="AV32" i="6"/>
  <c r="Z30" i="6"/>
  <c r="S31" i="6" l="1"/>
  <c r="U31" i="6" s="1"/>
  <c r="W31" i="6" s="1"/>
  <c r="N31" i="6"/>
  <c r="Z31" i="6"/>
  <c r="AV33" i="6"/>
  <c r="AT32" i="6"/>
  <c r="L32" i="6" s="1"/>
  <c r="S32" i="6" s="1"/>
  <c r="U32" i="6" s="1"/>
  <c r="W32" i="6" s="1"/>
  <c r="AV34" i="6" l="1"/>
  <c r="AT33" i="6"/>
  <c r="L33" i="6" s="1"/>
  <c r="S33" i="6" s="1"/>
  <c r="U33" i="6" s="1"/>
  <c r="W33" i="6" s="1"/>
  <c r="Z32" i="6"/>
  <c r="Z33" i="6" l="1"/>
  <c r="AT34" i="6"/>
  <c r="L34" i="6" s="1"/>
  <c r="AV35" i="6"/>
  <c r="AV36" i="6" l="1"/>
  <c r="AT35" i="6"/>
  <c r="L35" i="6" s="1"/>
  <c r="S35" i="6" s="1"/>
  <c r="U35" i="6" s="1"/>
  <c r="S34" i="6"/>
  <c r="U34" i="6" s="1"/>
  <c r="W34" i="6" s="1"/>
  <c r="N34" i="6"/>
  <c r="W35" i="6" l="1"/>
  <c r="Z34" i="6"/>
  <c r="Z35" i="6" s="1"/>
  <c r="AV37" i="6"/>
  <c r="AT36" i="6"/>
  <c r="L36" i="6" s="1"/>
  <c r="AV38" i="6" l="1"/>
  <c r="AT37" i="6"/>
  <c r="L37" i="6" s="1"/>
  <c r="S36" i="6"/>
  <c r="U36" i="6" s="1"/>
  <c r="W36" i="6" s="1"/>
  <c r="AP36" i="6"/>
  <c r="O36" i="6" s="1"/>
  <c r="S37" i="6" l="1"/>
  <c r="U37" i="6" s="1"/>
  <c r="W37" i="6" s="1"/>
  <c r="AP37" i="6"/>
  <c r="O37" i="6" s="1"/>
  <c r="Z36" i="6"/>
  <c r="Z37" i="6" s="1"/>
  <c r="AV39" i="6"/>
  <c r="AT38" i="6"/>
  <c r="L38" i="6" s="1"/>
  <c r="N38" i="6" s="1"/>
  <c r="S38" i="6" l="1"/>
  <c r="U38" i="6" s="1"/>
  <c r="W38" i="6" s="1"/>
  <c r="AP38" i="6"/>
  <c r="O38" i="6" s="1"/>
  <c r="AT39" i="6"/>
  <c r="L39" i="6" s="1"/>
  <c r="S39" i="6" s="1"/>
  <c r="U39" i="6" s="1"/>
  <c r="W39" i="6" s="1"/>
  <c r="AV40" i="6"/>
  <c r="AV41" i="6" l="1"/>
  <c r="AT40" i="6"/>
  <c r="L40" i="6" s="1"/>
  <c r="S40" i="6" s="1"/>
  <c r="U40" i="6" s="1"/>
  <c r="W40" i="6" s="1"/>
  <c r="Z38" i="6"/>
  <c r="Z39" i="6" s="1"/>
  <c r="Z40" i="6" l="1"/>
  <c r="AT41" i="6"/>
  <c r="L41" i="6" s="1"/>
  <c r="AV42" i="6"/>
  <c r="AV43" i="6" l="1"/>
  <c r="AT43" i="6" s="1"/>
  <c r="L43" i="6" s="1"/>
  <c r="AP43" i="6" s="1"/>
  <c r="O43" i="6" s="1"/>
  <c r="O44" i="6" s="1"/>
  <c r="AT42" i="6"/>
  <c r="L42" i="6" s="1"/>
  <c r="S42" i="6" s="1"/>
  <c r="U42" i="6" s="1"/>
  <c r="S41" i="6"/>
  <c r="U41" i="6" s="1"/>
  <c r="W41" i="6" s="1"/>
  <c r="N41" i="6"/>
  <c r="N44" i="6" s="1"/>
  <c r="W42" i="6" l="1"/>
  <c r="Z41" i="6"/>
  <c r="Z42" i="6" s="1"/>
  <c r="S43" i="6"/>
  <c r="L44" i="6"/>
  <c r="U43" i="6" l="1"/>
  <c r="W43" i="6" s="1"/>
  <c r="S44" i="6"/>
  <c r="D22" i="15" s="1"/>
  <c r="D24" i="15" s="1"/>
  <c r="Z43" i="6" l="1"/>
  <c r="W46" i="6"/>
  <c r="W49" i="6" s="1"/>
  <c r="E22" i="15"/>
  <c r="E24" i="15" s="1"/>
  <c r="AJ49" i="6" l="1"/>
  <c r="AK49" i="6" s="1"/>
  <c r="AL49" i="6" s="1"/>
  <c r="AM49" i="6" s="1"/>
  <c r="X51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</author>
  </authors>
  <commentList>
    <comment ref="C7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Vorname Name  usw eingeben</t>
        </r>
      </text>
    </comment>
    <comment ref="G8" authorId="0" shapeId="0" xr:uid="{00000000-0006-0000-0000-000002000000}">
      <text>
        <r>
          <rPr>
            <b/>
            <u/>
            <sz val="8"/>
            <color indexed="81"/>
            <rFont val="Arial"/>
            <family val="2"/>
          </rPr>
          <t>Montag - Freitag</t>
        </r>
        <r>
          <rPr>
            <b/>
            <sz val="8"/>
            <color indexed="81"/>
            <rFont val="Arial"/>
            <family val="2"/>
          </rPr>
          <t xml:space="preserve">
tägliche Arbeits-Std.
als dezimaler Wert eingeben;
z.B. 7,9 bei Vollzeit</t>
        </r>
      </text>
    </comment>
    <comment ref="C14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Urlaubstage lfd. Jahr</t>
        </r>
      </text>
    </comment>
    <comment ref="C15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Resturlaubstage aus Vorjahr</t>
        </r>
      </text>
    </comment>
    <comment ref="C19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+/- Std. aus dem Vorjahr
als dezimaler Wert eingeben</t>
        </r>
      </text>
    </comment>
  </commentList>
</comments>
</file>

<file path=xl/sharedStrings.xml><?xml version="1.0" encoding="utf-8"?>
<sst xmlns="http://schemas.openxmlformats.org/spreadsheetml/2006/main" count="777" uniqueCount="146">
  <si>
    <t>Urlaub</t>
  </si>
  <si>
    <t>Mi</t>
  </si>
  <si>
    <t>Do</t>
  </si>
  <si>
    <t>Fr</t>
  </si>
  <si>
    <t>Sa</t>
  </si>
  <si>
    <t>So</t>
  </si>
  <si>
    <t>Mo</t>
  </si>
  <si>
    <t>Di</t>
  </si>
  <si>
    <t>Feiertag</t>
  </si>
  <si>
    <t>Mitarbeiter</t>
  </si>
  <si>
    <t>Personal-Nr.</t>
  </si>
  <si>
    <t>Abteilung</t>
  </si>
  <si>
    <t>Vorgesetzter</t>
  </si>
  <si>
    <t>Kalender</t>
  </si>
  <si>
    <t>Tag</t>
  </si>
  <si>
    <t>Bemerkung</t>
  </si>
  <si>
    <t>Arbeitszeiten</t>
  </si>
  <si>
    <t>Soll</t>
  </si>
  <si>
    <t>Ist</t>
  </si>
  <si>
    <t>Diff.</t>
  </si>
  <si>
    <t>Gesamt</t>
  </si>
  <si>
    <t>Arbeitszeitnachweis</t>
  </si>
  <si>
    <t>Std</t>
  </si>
  <si>
    <t>Krank</t>
  </si>
  <si>
    <t>Soll-Std.</t>
  </si>
  <si>
    <t>Soll errechnet aufgrund von Feiertag,Urlaub oder Krank</t>
  </si>
  <si>
    <t xml:space="preserve"> </t>
  </si>
  <si>
    <t>Datum / Unterschrift - Mitarbeiter/in</t>
  </si>
  <si>
    <t>Gesamt-Std. - dezimal</t>
  </si>
  <si>
    <t>Gesamt-Std. - [hh:mm]</t>
  </si>
  <si>
    <t>Übertrag vom Vormonat [hh:mm]:</t>
  </si>
  <si>
    <t>x</t>
  </si>
  <si>
    <t>Übertrag vom Vormonat dezimal:</t>
  </si>
  <si>
    <t>Gesamt-  + / - dezimal:</t>
  </si>
  <si>
    <t>Datum / Unterschrift - Vorgesetzter/e</t>
  </si>
  <si>
    <t>Jahresurlaub incl.</t>
  </si>
  <si>
    <t>Rest aus dem Vorjahr</t>
  </si>
  <si>
    <t>Tage:</t>
  </si>
  <si>
    <t>Resturlaub:</t>
  </si>
  <si>
    <t xml:space="preserve"> + / -</t>
  </si>
  <si>
    <t>Std. aktuell kummuliert</t>
  </si>
  <si>
    <t>Neujahr</t>
  </si>
  <si>
    <t>Allerheiligen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</si>
  <si>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</si>
  <si>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</si>
  <si>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</si>
  <si>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</si>
  <si>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</si>
  <si>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</si>
  <si>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</si>
  <si>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</si>
  <si>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</si>
  <si>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</si>
  <si>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</si>
  <si>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</si>
  <si>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Jahresurlaub</t>
  </si>
  <si>
    <t>Monat / Tag:</t>
  </si>
  <si>
    <t>Resturlaub</t>
  </si>
  <si>
    <t>Tage</t>
  </si>
  <si>
    <t>Std.Übertrag</t>
  </si>
  <si>
    <t>Ist-Std.</t>
  </si>
  <si>
    <t xml:space="preserve"> +/- Std.</t>
  </si>
  <si>
    <t>Jahresübersicht</t>
  </si>
  <si>
    <t>Vortrag</t>
  </si>
  <si>
    <t>genommene</t>
  </si>
  <si>
    <t xml:space="preserve">  U r l a u b s t a g e</t>
  </si>
  <si>
    <t>Arbeitszeit-</t>
  </si>
  <si>
    <t>Monat</t>
  </si>
  <si>
    <t>Arbeitszeit</t>
  </si>
  <si>
    <t>Gesamt Std.</t>
  </si>
  <si>
    <t>davon Fahrzeit</t>
  </si>
  <si>
    <t>berech.  Std.</t>
  </si>
  <si>
    <t>Zuschläge für</t>
  </si>
  <si>
    <t>Feiert.</t>
  </si>
  <si>
    <t>Sonntag</t>
  </si>
  <si>
    <t>Gesamt-Std.</t>
  </si>
  <si>
    <t>Schaltjahr:</t>
  </si>
  <si>
    <t>Auszahlung / Korrektur zum Stichtag:</t>
  </si>
  <si>
    <t>eff. berechnete Std.</t>
  </si>
  <si>
    <t>1. berechnete Std.</t>
  </si>
  <si>
    <t>Zähler</t>
  </si>
  <si>
    <t>Zähler-Summe</t>
  </si>
  <si>
    <t>AS13</t>
  </si>
  <si>
    <t>=WENN(J13-K13&gt;=12;12;WENN(J13-K13&lt;=10;AQ13;J13-K13))</t>
  </si>
  <si>
    <t>AT13</t>
  </si>
  <si>
    <t>=WENN(UND(AS13&gt;10;AV13&gt;14);10;AS13)</t>
  </si>
  <si>
    <t>AU13</t>
  </si>
  <si>
    <t>=WENN(AS13&gt;10;1;0)</t>
  </si>
  <si>
    <t>AV13</t>
  </si>
  <si>
    <t>=AU13</t>
  </si>
  <si>
    <t>=AV13+AU14</t>
  </si>
  <si>
    <t>AV14</t>
  </si>
  <si>
    <t>Gründonnerstag</t>
  </si>
  <si>
    <t>Karfreitag</t>
  </si>
  <si>
    <t>Karsamstag</t>
  </si>
  <si>
    <t>Ostermontag</t>
  </si>
  <si>
    <t>Pfingstmontag</t>
  </si>
  <si>
    <t>Fronleichnam</t>
  </si>
  <si>
    <t>Sa 13-21Uhr</t>
  </si>
  <si>
    <t>Stichtag</t>
  </si>
  <si>
    <t>Ostersonntag</t>
  </si>
  <si>
    <t>Maria Himmelfahrt</t>
  </si>
  <si>
    <t>Rosenmontag</t>
  </si>
  <si>
    <t>Ostern berechnen:</t>
  </si>
  <si>
    <t>Himmelfahrt</t>
  </si>
  <si>
    <t>Pfingstsonntag</t>
  </si>
  <si>
    <r>
      <t xml:space="preserve">Am Rosenmontag und Gründonnerstag wird </t>
    </r>
    <r>
      <rPr>
        <u/>
        <sz val="10"/>
        <rFont val="Arial"/>
        <family val="2"/>
      </rPr>
      <t>ab 12:00 Uhr</t>
    </r>
    <r>
      <rPr>
        <sz val="10"/>
        <rFont val="Arial"/>
        <family val="2"/>
      </rPr>
      <t xml:space="preserve"> Arbeitsbefreiung unter Fortzahlung des Entgelts erteilt.</t>
    </r>
  </si>
  <si>
    <t>REF 2.01.18</t>
  </si>
  <si>
    <t>Fixe Feiertage</t>
  </si>
  <si>
    <t>Hl 3. Könige</t>
  </si>
  <si>
    <t>Heilige 3 Könige</t>
  </si>
  <si>
    <t>Altweiber = Ostersonntag - 52</t>
  </si>
  <si>
    <t>o</t>
  </si>
  <si>
    <t>Rosenmontag = Ostersonntag - 48</t>
  </si>
  <si>
    <t>Gründonnerstag liegt drei Tage vor Ostersonntag, also =Ostern-3</t>
  </si>
  <si>
    <t>Karfreitag liegt zwei Tage vor Ostersonntag, also =Ostern-2</t>
  </si>
  <si>
    <t>Ostermontag ist ein Tag danach, also =Ostern+1</t>
  </si>
  <si>
    <t>Tag der Arbeit</t>
  </si>
  <si>
    <t>Muttertag</t>
  </si>
  <si>
    <t>Muttertag = =WENN(WOCHENTAG(DATUM(A1;5;1);1)=1;(DATUM(A1;5;1)+7);(DATUM(A1;5;1)-WOCHENTAG(DATUM(A1;5;1)))+15)</t>
  </si>
  <si>
    <t>Christi Himmelfahrt ist 39 Tage später, also =Ostern+39</t>
  </si>
  <si>
    <t>Pfingstsonntag ist 49 Tage später, also =Ostern+49</t>
  </si>
  <si>
    <t>Pfingstmontag ist folglich dann 50 Tage später, also =Ostern+50</t>
  </si>
  <si>
    <t>Fronleichnam ist immer 60 Tage nach Ostern, also =Ostern+60</t>
  </si>
  <si>
    <t>Tag d. dt. Einheit</t>
  </si>
  <si>
    <t>Tag der Deutschen Einheit</t>
  </si>
  <si>
    <t>Erntedankfest</t>
  </si>
  <si>
    <t>Erntedankfest = =DATUM(A1;10;1)+7-WOCHENTAG(DATUM(A1;10;1);2)</t>
  </si>
  <si>
    <t>Volkstrauertag</t>
  </si>
  <si>
    <t>Volkstrauertag =DATUM(A1;12;25)-WOCHENTAG(DATUM(A1;12;25);2)-35</t>
  </si>
  <si>
    <t>Totensonntag</t>
  </si>
  <si>
    <t>Totensonntag =DATUM(A1;12;25)-WOCHENTAG(DATUM(A1;12;25);2)-28</t>
  </si>
  <si>
    <t>1. Advent</t>
  </si>
  <si>
    <t>1. Advent =DATUM(A1;12;25)-WOCHENTAG(DATUM(A1;12;25);2)-21 </t>
  </si>
  <si>
    <t>2. Advent</t>
  </si>
  <si>
    <t>2. Advent =DATUM(A1;12;25)-WOCHENTAG(DATUM(A1;12;25);2)-14</t>
  </si>
  <si>
    <t>3. Advent</t>
  </si>
  <si>
    <t>3. Advent =DATUM(A1;12;25)-WOCHENTAG(DATUM(A1;12;25);2)-7</t>
  </si>
  <si>
    <t>4. Advent</t>
  </si>
  <si>
    <t>4. Advent =DATUM(A1;12;25)-WOCHENTAG(DATUM(A1;12;25);2) </t>
  </si>
  <si>
    <t>Heilig Abend</t>
  </si>
  <si>
    <t>1. Weihnachtsfeiertag</t>
  </si>
  <si>
    <t>2. Weihnachtsfeiertag</t>
  </si>
  <si>
    <t>Feiertage abhängig von Ostern</t>
  </si>
  <si>
    <t>Feiertage aufgrund von Weihnachten</t>
  </si>
  <si>
    <t>Silvester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</si>
</sst>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[hh]:mm"/>
    <numFmt numFmtId="166" formatCode="0.0"/>
    <numFmt numFmtId="167" formatCode="#,##0.00_ ;[Red]\-#,##0.00\ "/>
    <numFmt numFmtId="168" formatCode="dd/"/>
    <numFmt numFmtId="169" formatCode="ddd"/>
  </numFmts>
  <fonts count="29" x14ac:knownFonts="1">
    <font>
      <sz val="10"/>
      <name val="Arial"/>
    </font>
    <font>
      <sz val="8"/>
      <name val="Arial"/>
      <family val="2"/>
    </font>
    <font>
      <sz val="6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b/>
      <sz val="14"/>
      <color indexed="10"/>
      <name val="Arial"/>
      <family val="2"/>
    </font>
    <font>
      <sz val="7"/>
      <color indexed="10"/>
      <name val="Arial"/>
      <family val="2"/>
    </font>
    <font>
      <sz val="6"/>
      <color indexed="10"/>
      <name val="Arial"/>
      <family val="2"/>
    </font>
    <font>
      <b/>
      <sz val="16"/>
      <name val="Arial"/>
      <family val="2"/>
    </font>
    <font>
      <b/>
      <sz val="8"/>
      <color indexed="81"/>
      <name val="Tahoma"/>
      <family val="2"/>
    </font>
    <font>
      <b/>
      <sz val="8"/>
      <color indexed="81"/>
      <name val="Arial"/>
      <family val="2"/>
    </font>
    <font>
      <sz val="14"/>
      <name val="Arial"/>
      <family val="2"/>
    </font>
    <font>
      <b/>
      <u/>
      <sz val="8"/>
      <color indexed="8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color indexed="10"/>
      <name val="Arial"/>
      <family val="2"/>
    </font>
    <font>
      <u/>
      <sz val="10"/>
      <name val="Arial"/>
      <family val="2"/>
    </font>
    <font>
      <sz val="8"/>
      <color theme="9" tint="0.59996337778862885"/>
      <name val="Arial"/>
      <family val="2"/>
    </font>
    <font>
      <sz val="10"/>
      <color theme="9" tint="0.59996337778862885"/>
      <name val="Arial"/>
      <family val="2"/>
    </font>
    <font>
      <b/>
      <sz val="10"/>
      <color rgb="FFFF0000"/>
      <name val="Arial"/>
      <family val="2"/>
    </font>
    <font>
      <sz val="10"/>
      <color theme="6" tint="-0.249977111117893"/>
      <name val="Arial"/>
      <family val="2"/>
    </font>
    <font>
      <sz val="10"/>
      <color theme="3" tint="0.39997558519241921"/>
      <name val="Arial"/>
      <family val="2"/>
    </font>
    <font>
      <sz val="10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gray0625">
        <bgColor indexed="9"/>
      </patternFill>
    </fill>
    <fill>
      <patternFill patternType="solid">
        <fgColor indexed="43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9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34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20" fontId="0" fillId="2" borderId="0" xfId="0" applyNumberFormat="1" applyFill="1" applyBorder="1" applyAlignment="1">
      <alignment vertical="center"/>
    </xf>
    <xf numFmtId="20" fontId="0" fillId="0" borderId="0" xfId="0" applyNumberFormat="1" applyBorder="1" applyAlignment="1">
      <alignment vertical="center"/>
    </xf>
    <xf numFmtId="20" fontId="0" fillId="0" borderId="0" xfId="0" applyNumberForma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0" xfId="0" applyBorder="1" applyAlignment="1"/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/>
    <xf numFmtId="2" fontId="7" fillId="0" borderId="0" xfId="0" applyNumberFormat="1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/>
    <xf numFmtId="49" fontId="4" fillId="0" borderId="0" xfId="0" applyNumberFormat="1" applyFont="1" applyFill="1" applyBorder="1"/>
    <xf numFmtId="49" fontId="4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46" fontId="2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0" xfId="0" applyBorder="1" applyAlignment="1">
      <alignment textRotation="90"/>
    </xf>
    <xf numFmtId="0" fontId="0" fillId="0" borderId="2" xfId="0" applyBorder="1" applyAlignment="1">
      <alignment vertical="center"/>
    </xf>
    <xf numFmtId="164" fontId="0" fillId="0" borderId="0" xfId="0" applyNumberForma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applyBorder="1"/>
    <xf numFmtId="0" fontId="0" fillId="0" borderId="4" xfId="0" applyBorder="1"/>
    <xf numFmtId="21" fontId="7" fillId="0" borderId="0" xfId="0" applyNumberFormat="1" applyFont="1" applyBorder="1" applyAlignment="1">
      <alignment horizontal="right" vertical="center"/>
    </xf>
    <xf numFmtId="46" fontId="0" fillId="0" borderId="0" xfId="0" applyNumberFormat="1" applyAlignment="1">
      <alignment vertical="center"/>
    </xf>
    <xf numFmtId="20" fontId="7" fillId="2" borderId="0" xfId="0" applyNumberFormat="1" applyFont="1" applyFill="1" applyBorder="1" applyAlignment="1">
      <alignment horizontal="right" vertical="center"/>
    </xf>
    <xf numFmtId="165" fontId="7" fillId="2" borderId="0" xfId="0" applyNumberFormat="1" applyFont="1" applyFill="1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6" xfId="0" applyBorder="1"/>
    <xf numFmtId="0" fontId="0" fillId="0" borderId="7" xfId="0" applyBorder="1"/>
    <xf numFmtId="2" fontId="7" fillId="0" borderId="3" xfId="0" applyNumberFormat="1" applyFont="1" applyBorder="1" applyAlignment="1">
      <alignment vertical="center"/>
    </xf>
    <xf numFmtId="165" fontId="0" fillId="0" borderId="0" xfId="0" applyNumberFormat="1" applyBorder="1" applyAlignment="1">
      <alignment horizontal="right" vertical="center"/>
    </xf>
    <xf numFmtId="0" fontId="0" fillId="3" borderId="1" xfId="0" applyFill="1" applyBorder="1" applyAlignment="1">
      <alignment vertical="center"/>
    </xf>
    <xf numFmtId="0" fontId="0" fillId="3" borderId="8" xfId="0" applyFill="1" applyBorder="1"/>
    <xf numFmtId="0" fontId="0" fillId="3" borderId="6" xfId="0" applyFill="1" applyBorder="1"/>
    <xf numFmtId="0" fontId="0" fillId="3" borderId="6" xfId="0" applyFill="1" applyBorder="1" applyAlignment="1"/>
    <xf numFmtId="0" fontId="0" fillId="3" borderId="7" xfId="0" applyFill="1" applyBorder="1"/>
    <xf numFmtId="0" fontId="4" fillId="3" borderId="2" xfId="0" applyFont="1" applyFill="1" applyBorder="1"/>
    <xf numFmtId="0" fontId="0" fillId="3" borderId="0" xfId="0" applyFill="1" applyBorder="1"/>
    <xf numFmtId="49" fontId="4" fillId="3" borderId="0" xfId="0" applyNumberFormat="1" applyFont="1" applyFill="1" applyBorder="1" applyAlignment="1"/>
    <xf numFmtId="49" fontId="4" fillId="3" borderId="0" xfId="0" applyNumberFormat="1" applyFont="1" applyFill="1" applyBorder="1"/>
    <xf numFmtId="49" fontId="4" fillId="3" borderId="3" xfId="0" applyNumberFormat="1" applyFont="1" applyFill="1" applyBorder="1"/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Alignment="1"/>
    <xf numFmtId="0" fontId="0" fillId="3" borderId="4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9" xfId="0" applyFill="1" applyBorder="1" applyAlignment="1">
      <alignment vertical="center"/>
    </xf>
    <xf numFmtId="0" fontId="0" fillId="3" borderId="8" xfId="0" applyFill="1" applyBorder="1" applyAlignment="1"/>
    <xf numFmtId="0" fontId="6" fillId="3" borderId="6" xfId="0" applyFont="1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textRotation="90" shrinkToFit="1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7" xfId="0" applyFill="1" applyBorder="1" applyAlignment="1"/>
    <xf numFmtId="0" fontId="8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hidden="1"/>
    </xf>
    <xf numFmtId="0" fontId="8" fillId="0" borderId="12" xfId="0" applyNumberFormat="1" applyFont="1" applyFill="1" applyBorder="1" applyAlignment="1" applyProtection="1">
      <alignment horizontal="center" vertical="center"/>
      <protection locked="0"/>
    </xf>
    <xf numFmtId="18" fontId="0" fillId="0" borderId="0" xfId="0" applyNumberForma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3" xfId="0" applyBorder="1" applyAlignment="1">
      <alignment horizontal="right" vertical="center"/>
    </xf>
    <xf numFmtId="0" fontId="0" fillId="3" borderId="10" xfId="0" applyFill="1" applyBorder="1" applyAlignment="1">
      <alignment vertical="center"/>
    </xf>
    <xf numFmtId="0" fontId="0" fillId="3" borderId="13" xfId="0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1" fontId="0" fillId="0" borderId="0" xfId="0" applyNumberFormat="1" applyFill="1" applyBorder="1"/>
    <xf numFmtId="1" fontId="4" fillId="0" borderId="0" xfId="0" applyNumberFormat="1" applyFont="1" applyFill="1" applyBorder="1"/>
    <xf numFmtId="1" fontId="0" fillId="0" borderId="0" xfId="0" applyNumberForma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/>
    <xf numFmtId="1" fontId="0" fillId="0" borderId="0" xfId="0" applyNumberFormat="1" applyFill="1" applyBorder="1" applyAlignment="1">
      <alignment horizontal="center" vertical="center"/>
    </xf>
    <xf numFmtId="1" fontId="0" fillId="0" borderId="0" xfId="0" applyNumberFormat="1" applyBorder="1"/>
    <xf numFmtId="1" fontId="0" fillId="0" borderId="0" xfId="0" applyNumberFormat="1" applyAlignment="1">
      <alignment vertical="center"/>
    </xf>
    <xf numFmtId="1" fontId="2" fillId="0" borderId="0" xfId="0" applyNumberFormat="1" applyFont="1" applyBorder="1" applyAlignment="1">
      <alignment vertical="center"/>
    </xf>
    <xf numFmtId="1" fontId="0" fillId="0" borderId="0" xfId="0" applyNumberFormat="1" applyBorder="1" applyAlignment="1">
      <alignment horizontal="right" vertical="center"/>
    </xf>
    <xf numFmtId="1" fontId="0" fillId="0" borderId="0" xfId="0" applyNumberFormat="1" applyBorder="1" applyAlignment="1">
      <alignment vertical="center"/>
    </xf>
    <xf numFmtId="1" fontId="0" fillId="0" borderId="0" xfId="0" applyNumberFormat="1"/>
    <xf numFmtId="1" fontId="0" fillId="0" borderId="1" xfId="0" applyNumberFormat="1" applyBorder="1" applyAlignment="1">
      <alignment vertical="center"/>
    </xf>
    <xf numFmtId="1" fontId="7" fillId="0" borderId="0" xfId="0" applyNumberFormat="1" applyFont="1" applyBorder="1" applyAlignment="1">
      <alignment vertical="center"/>
    </xf>
    <xf numFmtId="0" fontId="0" fillId="3" borderId="10" xfId="0" applyFill="1" applyBorder="1" applyAlignment="1">
      <alignment horizontal="right"/>
    </xf>
    <xf numFmtId="0" fontId="0" fillId="3" borderId="9" xfId="0" applyFill="1" applyBorder="1" applyAlignment="1"/>
    <xf numFmtId="0" fontId="0" fillId="3" borderId="2" xfId="0" applyFill="1" applyBorder="1"/>
    <xf numFmtId="0" fontId="0" fillId="0" borderId="13" xfId="0" applyBorder="1" applyAlignment="1">
      <alignment vertical="center"/>
    </xf>
    <xf numFmtId="2" fontId="9" fillId="0" borderId="14" xfId="0" applyNumberFormat="1" applyFont="1" applyFill="1" applyBorder="1" applyAlignment="1" applyProtection="1">
      <alignment horizontal="center"/>
      <protection hidden="1"/>
    </xf>
    <xf numFmtId="2" fontId="9" fillId="0" borderId="15" xfId="0" applyNumberFormat="1" applyFont="1" applyFill="1" applyBorder="1" applyAlignment="1" applyProtection="1">
      <alignment horizontal="center" vertical="top" wrapText="1"/>
      <protection hidden="1"/>
    </xf>
    <xf numFmtId="2" fontId="10" fillId="0" borderId="0" xfId="0" applyNumberFormat="1" applyFont="1" applyFill="1" applyBorder="1" applyProtection="1">
      <protection hidden="1"/>
    </xf>
    <xf numFmtId="2" fontId="11" fillId="0" borderId="0" xfId="0" applyNumberFormat="1" applyFont="1" applyFill="1" applyBorder="1" applyProtection="1">
      <protection hidden="1"/>
    </xf>
    <xf numFmtId="2" fontId="10" fillId="0" borderId="0" xfId="0" applyNumberFormat="1" applyFont="1" applyFill="1" applyBorder="1" applyAlignment="1" applyProtection="1">
      <alignment vertical="center"/>
      <protection hidden="1"/>
    </xf>
    <xf numFmtId="2" fontId="9" fillId="0" borderId="0" xfId="0" applyNumberFormat="1" applyFont="1" applyFill="1" applyBorder="1" applyAlignment="1" applyProtection="1">
      <alignment horizontal="center" vertical="center"/>
      <protection hidden="1"/>
    </xf>
    <xf numFmtId="2" fontId="12" fillId="0" borderId="0" xfId="0" applyNumberFormat="1" applyFont="1" applyFill="1" applyBorder="1" applyAlignment="1" applyProtection="1">
      <alignment horizontal="center" vertical="center"/>
      <protection hidden="1"/>
    </xf>
    <xf numFmtId="2" fontId="10" fillId="0" borderId="0" xfId="0" applyNumberFormat="1" applyFont="1" applyBorder="1" applyProtection="1">
      <protection hidden="1"/>
    </xf>
    <xf numFmtId="2" fontId="10" fillId="0" borderId="0" xfId="0" applyNumberFormat="1" applyFont="1" applyAlignment="1" applyProtection="1">
      <alignment vertical="center"/>
      <protection hidden="1"/>
    </xf>
    <xf numFmtId="2" fontId="13" fillId="0" borderId="0" xfId="0" applyNumberFormat="1" applyFont="1" applyBorder="1" applyAlignment="1" applyProtection="1">
      <alignment vertical="center"/>
      <protection hidden="1"/>
    </xf>
    <xf numFmtId="2" fontId="10" fillId="0" borderId="0" xfId="0" applyNumberFormat="1" applyFont="1" applyBorder="1" applyAlignment="1" applyProtection="1">
      <alignment horizontal="right" vertical="center"/>
      <protection hidden="1"/>
    </xf>
    <xf numFmtId="2" fontId="10" fillId="0" borderId="0" xfId="0" applyNumberFormat="1" applyFont="1" applyBorder="1" applyAlignment="1" applyProtection="1">
      <alignment vertical="center"/>
      <protection hidden="1"/>
    </xf>
    <xf numFmtId="2" fontId="10" fillId="0" borderId="0" xfId="0" applyNumberFormat="1" applyFont="1" applyProtection="1">
      <protection hidden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4" borderId="0" xfId="0" applyFill="1"/>
    <xf numFmtId="0" fontId="0" fillId="4" borderId="0" xfId="0" applyFill="1" applyAlignment="1">
      <alignment horizontal="right"/>
    </xf>
    <xf numFmtId="0" fontId="0" fillId="4" borderId="8" xfId="0" applyFill="1" applyBorder="1" applyAlignment="1">
      <alignment horizontal="right"/>
    </xf>
    <xf numFmtId="0" fontId="0" fillId="4" borderId="6" xfId="0" applyFill="1" applyBorder="1"/>
    <xf numFmtId="0" fontId="0" fillId="4" borderId="7" xfId="0" applyFill="1" applyBorder="1"/>
    <xf numFmtId="0" fontId="0" fillId="4" borderId="2" xfId="0" applyFill="1" applyBorder="1" applyAlignment="1">
      <alignment horizontal="right"/>
    </xf>
    <xf numFmtId="0" fontId="0" fillId="4" borderId="0" xfId="0" applyFill="1" applyBorder="1"/>
    <xf numFmtId="0" fontId="0" fillId="4" borderId="3" xfId="0" applyFill="1" applyBorder="1"/>
    <xf numFmtId="0" fontId="0" fillId="4" borderId="0" xfId="0" applyFill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15" xfId="0" applyFill="1" applyBorder="1" applyAlignment="1" applyProtection="1">
      <alignment vertical="center"/>
      <protection hidden="1"/>
    </xf>
    <xf numFmtId="0" fontId="0" fillId="3" borderId="11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/>
      <protection locked="0"/>
    </xf>
    <xf numFmtId="0" fontId="17" fillId="4" borderId="6" xfId="0" applyFont="1" applyFill="1" applyBorder="1"/>
    <xf numFmtId="2" fontId="5" fillId="3" borderId="9" xfId="0" applyNumberFormat="1" applyFont="1" applyFill="1" applyBorder="1" applyAlignment="1" applyProtection="1">
      <alignment horizontal="center" vertical="center"/>
      <protection hidden="1"/>
    </xf>
    <xf numFmtId="2" fontId="5" fillId="3" borderId="11" xfId="0" applyNumberFormat="1" applyFont="1" applyFill="1" applyBorder="1" applyAlignment="1" applyProtection="1">
      <alignment horizontal="center" vertical="center"/>
      <protection hidden="1"/>
    </xf>
    <xf numFmtId="1" fontId="0" fillId="3" borderId="13" xfId="0" applyNumberFormat="1" applyFill="1" applyBorder="1" applyAlignment="1" applyProtection="1">
      <alignment horizontal="center"/>
      <protection hidden="1"/>
    </xf>
    <xf numFmtId="2" fontId="0" fillId="3" borderId="11" xfId="0" applyNumberFormat="1" applyFill="1" applyBorder="1" applyAlignment="1" applyProtection="1">
      <alignment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1" fontId="0" fillId="0" borderId="17" xfId="0" applyNumberFormat="1" applyBorder="1" applyAlignment="1">
      <alignment vertical="center"/>
    </xf>
    <xf numFmtId="1" fontId="0" fillId="0" borderId="18" xfId="0" applyNumberFormat="1" applyBorder="1" applyAlignment="1">
      <alignment vertical="center"/>
    </xf>
    <xf numFmtId="0" fontId="0" fillId="0" borderId="19" xfId="0" applyBorder="1"/>
    <xf numFmtId="0" fontId="0" fillId="0" borderId="0" xfId="0" applyBorder="1" applyAlignment="1">
      <alignment horizontal="left" vertical="center"/>
    </xf>
    <xf numFmtId="2" fontId="0" fillId="0" borderId="11" xfId="0" applyNumberFormat="1" applyBorder="1" applyAlignment="1">
      <alignment vertical="center"/>
    </xf>
    <xf numFmtId="167" fontId="0" fillId="0" borderId="11" xfId="0" applyNumberFormat="1" applyBorder="1" applyAlignment="1">
      <alignment vertical="center"/>
    </xf>
    <xf numFmtId="1" fontId="0" fillId="0" borderId="11" xfId="0" applyNumberFormat="1" applyBorder="1" applyAlignment="1">
      <alignment vertical="center"/>
    </xf>
    <xf numFmtId="1" fontId="0" fillId="0" borderId="13" xfId="0" applyNumberFormat="1" applyBorder="1" applyAlignment="1">
      <alignment vertical="center"/>
    </xf>
    <xf numFmtId="1" fontId="0" fillId="0" borderId="9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167" fontId="0" fillId="0" borderId="10" xfId="0" applyNumberFormat="1" applyBorder="1" applyAlignment="1">
      <alignment vertical="center"/>
    </xf>
    <xf numFmtId="4" fontId="0" fillId="0" borderId="20" xfId="0" applyNumberFormat="1" applyBorder="1" applyAlignment="1">
      <alignment vertical="center"/>
    </xf>
    <xf numFmtId="167" fontId="0" fillId="0" borderId="18" xfId="0" applyNumberFormat="1" applyBorder="1" applyAlignment="1">
      <alignment vertical="center"/>
    </xf>
    <xf numFmtId="1" fontId="0" fillId="0" borderId="20" xfId="0" applyNumberFormat="1" applyBorder="1" applyAlignment="1">
      <alignment vertical="center"/>
    </xf>
    <xf numFmtId="0" fontId="0" fillId="0" borderId="2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8" fillId="4" borderId="0" xfId="0" applyFont="1" applyFill="1" applyBorder="1" applyAlignment="1" applyProtection="1">
      <alignment horizontal="center"/>
    </xf>
    <xf numFmtId="0" fontId="20" fillId="4" borderId="22" xfId="0" applyFont="1" applyFill="1" applyBorder="1"/>
    <xf numFmtId="0" fontId="0" fillId="4" borderId="23" xfId="0" applyFill="1" applyBorder="1"/>
    <xf numFmtId="0" fontId="20" fillId="4" borderId="24" xfId="0" applyFont="1" applyFill="1" applyBorder="1" applyAlignment="1">
      <alignment horizontal="left"/>
    </xf>
    <xf numFmtId="0" fontId="0" fillId="5" borderId="8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2" xfId="0" applyFill="1" applyBorder="1"/>
    <xf numFmtId="0" fontId="19" fillId="5" borderId="0" xfId="0" applyFont="1" applyFill="1" applyBorder="1"/>
    <xf numFmtId="0" fontId="0" fillId="5" borderId="0" xfId="0" applyFill="1" applyBorder="1"/>
    <xf numFmtId="0" fontId="0" fillId="5" borderId="3" xfId="0" applyFill="1" applyBorder="1"/>
    <xf numFmtId="0" fontId="0" fillId="5" borderId="5" xfId="0" applyFill="1" applyBorder="1"/>
    <xf numFmtId="0" fontId="0" fillId="5" borderId="1" xfId="0" applyFill="1" applyBorder="1"/>
    <xf numFmtId="0" fontId="0" fillId="5" borderId="4" xfId="0" applyFill="1" applyBorder="1"/>
    <xf numFmtId="0" fontId="14" fillId="5" borderId="0" xfId="0" applyFont="1" applyFill="1" applyBorder="1"/>
    <xf numFmtId="0" fontId="14" fillId="5" borderId="0" xfId="0" applyFont="1" applyFill="1" applyBorder="1" applyAlignment="1">
      <alignment horizontal="center"/>
    </xf>
    <xf numFmtId="0" fontId="14" fillId="5" borderId="1" xfId="0" applyFont="1" applyFill="1" applyBorder="1"/>
    <xf numFmtId="0" fontId="0" fillId="0" borderId="9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2" fontId="0" fillId="0" borderId="15" xfId="0" applyNumberFormat="1" applyFill="1" applyBorder="1" applyAlignment="1">
      <alignment vertical="center"/>
    </xf>
    <xf numFmtId="167" fontId="0" fillId="0" borderId="15" xfId="0" applyNumberFormat="1" applyFill="1" applyBorder="1" applyAlignment="1">
      <alignment vertical="center"/>
    </xf>
    <xf numFmtId="1" fontId="0" fillId="0" borderId="15" xfId="0" applyNumberFormat="1" applyFill="1" applyBorder="1" applyAlignment="1">
      <alignment vertical="center"/>
    </xf>
    <xf numFmtId="1" fontId="0" fillId="0" borderId="9" xfId="0" applyNumberFormat="1" applyFill="1" applyBorder="1" applyAlignment="1">
      <alignment vertical="center"/>
    </xf>
    <xf numFmtId="1" fontId="0" fillId="0" borderId="4" xfId="0" applyNumberForma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2" fontId="0" fillId="0" borderId="11" xfId="0" applyNumberFormat="1" applyFill="1" applyBorder="1" applyAlignment="1">
      <alignment vertical="center"/>
    </xf>
    <xf numFmtId="167" fontId="0" fillId="0" borderId="11" xfId="0" applyNumberFormat="1" applyFill="1" applyBorder="1" applyAlignment="1">
      <alignment vertical="center"/>
    </xf>
    <xf numFmtId="1" fontId="0" fillId="0" borderId="11" xfId="0" applyNumberFormat="1" applyFill="1" applyBorder="1" applyAlignment="1">
      <alignment vertical="center"/>
    </xf>
    <xf numFmtId="1" fontId="0" fillId="0" borderId="13" xfId="0" applyNumberFormat="1" applyFill="1" applyBorder="1" applyAlignment="1">
      <alignment vertical="center"/>
    </xf>
    <xf numFmtId="49" fontId="17" fillId="3" borderId="0" xfId="0" applyNumberFormat="1" applyFont="1" applyFill="1" applyBorder="1" applyAlignment="1"/>
    <xf numFmtId="49" fontId="17" fillId="3" borderId="0" xfId="0" applyNumberFormat="1" applyFont="1" applyFill="1" applyBorder="1"/>
    <xf numFmtId="49" fontId="17" fillId="3" borderId="3" xfId="0" applyNumberFormat="1" applyFont="1" applyFill="1" applyBorder="1"/>
    <xf numFmtId="49" fontId="17" fillId="0" borderId="0" xfId="0" applyNumberFormat="1" applyFont="1" applyFill="1" applyBorder="1"/>
    <xf numFmtId="2" fontId="21" fillId="0" borderId="0" xfId="0" applyNumberFormat="1" applyFont="1" applyFill="1" applyBorder="1" applyProtection="1">
      <protection hidden="1"/>
    </xf>
    <xf numFmtId="0" fontId="0" fillId="3" borderId="0" xfId="0" applyFill="1"/>
    <xf numFmtId="0" fontId="4" fillId="3" borderId="0" xfId="0" applyFont="1" applyFill="1" applyProtection="1">
      <protection hidden="1"/>
    </xf>
    <xf numFmtId="0" fontId="4" fillId="3" borderId="0" xfId="0" applyFont="1" applyFill="1" applyBorder="1" applyProtection="1">
      <protection hidden="1"/>
    </xf>
    <xf numFmtId="0" fontId="0" fillId="3" borderId="25" xfId="0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horizontal="right"/>
    </xf>
    <xf numFmtId="0" fontId="0" fillId="3" borderId="4" xfId="0" applyFill="1" applyBorder="1" applyAlignment="1" applyProtection="1">
      <alignment horizontal="center"/>
      <protection hidden="1"/>
    </xf>
    <xf numFmtId="0" fontId="0" fillId="3" borderId="2" xfId="0" applyFill="1" applyBorder="1" applyAlignment="1"/>
    <xf numFmtId="0" fontId="0" fillId="3" borderId="0" xfId="0" applyFill="1" applyBorder="1" applyAlignment="1"/>
    <xf numFmtId="0" fontId="0" fillId="3" borderId="3" xfId="0" applyFill="1" applyBorder="1" applyAlignment="1"/>
    <xf numFmtId="0" fontId="1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2" fontId="0" fillId="2" borderId="12" xfId="0" applyNumberFormat="1" applyFill="1" applyBorder="1" applyAlignment="1" applyProtection="1">
      <alignment vertical="center"/>
      <protection locked="0"/>
    </xf>
    <xf numFmtId="2" fontId="7" fillId="2" borderId="12" xfId="0" applyNumberFormat="1" applyFont="1" applyFill="1" applyBorder="1" applyAlignment="1" applyProtection="1">
      <alignment vertical="center"/>
      <protection locked="0"/>
    </xf>
    <xf numFmtId="2" fontId="0" fillId="0" borderId="12" xfId="0" applyNumberFormat="1" applyFill="1" applyBorder="1" applyAlignment="1" applyProtection="1">
      <alignment vertical="center"/>
      <protection locked="0"/>
    </xf>
    <xf numFmtId="2" fontId="0" fillId="0" borderId="12" xfId="0" applyNumberFormat="1" applyBorder="1" applyAlignment="1" applyProtection="1">
      <alignment vertical="center"/>
      <protection locked="0"/>
    </xf>
    <xf numFmtId="2" fontId="2" fillId="2" borderId="12" xfId="0" applyNumberFormat="1" applyFont="1" applyFill="1" applyBorder="1" applyAlignment="1" applyProtection="1">
      <alignment vertical="center"/>
      <protection locked="0"/>
    </xf>
    <xf numFmtId="0" fontId="1" fillId="3" borderId="5" xfId="0" applyFont="1" applyFill="1" applyBorder="1" applyAlignment="1">
      <alignment horizontal="center" vertical="center" wrapText="1"/>
    </xf>
    <xf numFmtId="2" fontId="3" fillId="0" borderId="12" xfId="0" applyNumberFormat="1" applyFont="1" applyBorder="1" applyAlignment="1" applyProtection="1">
      <alignment vertical="center"/>
      <protection hidden="1"/>
    </xf>
    <xf numFmtId="2" fontId="7" fillId="2" borderId="0" xfId="0" applyNumberFormat="1" applyFont="1" applyFill="1" applyBorder="1" applyAlignment="1" applyProtection="1">
      <alignment vertical="center"/>
      <protection hidden="1"/>
    </xf>
    <xf numFmtId="2" fontId="0" fillId="0" borderId="0" xfId="0" applyNumberFormat="1"/>
    <xf numFmtId="0" fontId="0" fillId="3" borderId="13" xfId="0" applyFill="1" applyBorder="1" applyAlignment="1" applyProtection="1">
      <alignment horizontal="right" vertical="center"/>
      <protection hidden="1"/>
    </xf>
    <xf numFmtId="169" fontId="0" fillId="0" borderId="26" xfId="0" applyNumberFormat="1" applyBorder="1" applyAlignment="1" applyProtection="1">
      <alignment horizontal="center"/>
      <protection hidden="1"/>
    </xf>
    <xf numFmtId="0" fontId="0" fillId="3" borderId="5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8" fillId="0" borderId="0" xfId="0" applyNumberFormat="1" applyFont="1"/>
    <xf numFmtId="14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4" fillId="3" borderId="0" xfId="0" applyFont="1" applyFill="1" applyBorder="1"/>
    <xf numFmtId="169" fontId="0" fillId="0" borderId="27" xfId="0" applyNumberFormat="1" applyBorder="1" applyAlignment="1" applyProtection="1">
      <alignment horizontal="center"/>
      <protection hidden="1"/>
    </xf>
    <xf numFmtId="169" fontId="7" fillId="0" borderId="28" xfId="0" applyNumberFormat="1" applyFont="1" applyBorder="1" applyAlignment="1" applyProtection="1">
      <alignment horizontal="center"/>
      <protection hidden="1"/>
    </xf>
    <xf numFmtId="0" fontId="0" fillId="0" borderId="29" xfId="0" applyNumberFormat="1" applyBorder="1" applyAlignment="1" applyProtection="1">
      <alignment horizontal="center"/>
      <protection hidden="1"/>
    </xf>
    <xf numFmtId="0" fontId="0" fillId="0" borderId="30" xfId="0" applyNumberFormat="1" applyBorder="1" applyAlignment="1" applyProtection="1">
      <alignment horizontal="center"/>
      <protection hidden="1"/>
    </xf>
    <xf numFmtId="0" fontId="7" fillId="0" borderId="0" xfId="0" applyNumberFormat="1" applyFont="1" applyBorder="1" applyAlignment="1" applyProtection="1">
      <alignment horizontal="center"/>
      <protection hidden="1"/>
    </xf>
    <xf numFmtId="168" fontId="0" fillId="0" borderId="31" xfId="0" applyNumberFormat="1" applyBorder="1" applyAlignment="1" applyProtection="1">
      <alignment horizontal="center"/>
      <protection hidden="1"/>
    </xf>
    <xf numFmtId="168" fontId="0" fillId="0" borderId="32" xfId="0" applyNumberFormat="1" applyBorder="1" applyAlignment="1" applyProtection="1">
      <alignment horizontal="center"/>
      <protection hidden="1"/>
    </xf>
    <xf numFmtId="0" fontId="2" fillId="0" borderId="5" xfId="0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quotePrefix="1"/>
    <xf numFmtId="164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2" fontId="3" fillId="2" borderId="12" xfId="0" applyNumberFormat="1" applyFont="1" applyFill="1" applyBorder="1" applyAlignment="1" applyProtection="1">
      <alignment vertical="center"/>
      <protection hidden="1"/>
    </xf>
    <xf numFmtId="0" fontId="7" fillId="4" borderId="9" xfId="0" applyFont="1" applyFill="1" applyBorder="1" applyAlignment="1">
      <alignment vertical="center"/>
    </xf>
    <xf numFmtId="0" fontId="8" fillId="7" borderId="15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right" vertical="center"/>
    </xf>
    <xf numFmtId="166" fontId="0" fillId="7" borderId="9" xfId="0" applyNumberForma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49" fontId="0" fillId="7" borderId="34" xfId="0" applyNumberFormat="1" applyFill="1" applyBorder="1" applyAlignment="1">
      <alignment horizontal="right" vertical="center"/>
    </xf>
    <xf numFmtId="0" fontId="0" fillId="7" borderId="35" xfId="0" applyFill="1" applyBorder="1" applyAlignment="1">
      <alignment horizontal="right" vertical="center"/>
    </xf>
    <xf numFmtId="0" fontId="0" fillId="7" borderId="25" xfId="0" applyFill="1" applyBorder="1" applyAlignment="1">
      <alignment horizontal="right" vertical="center"/>
    </xf>
    <xf numFmtId="0" fontId="0" fillId="8" borderId="14" xfId="0" applyFill="1" applyBorder="1"/>
    <xf numFmtId="0" fontId="3" fillId="7" borderId="21" xfId="0" applyFont="1" applyFill="1" applyBorder="1" applyAlignment="1">
      <alignment horizont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25" fillId="0" borderId="0" xfId="0" applyFont="1" applyAlignment="1">
      <alignment horizontal="center"/>
    </xf>
    <xf numFmtId="14" fontId="0" fillId="0" borderId="0" xfId="0" applyNumberFormat="1"/>
    <xf numFmtId="0" fontId="7" fillId="0" borderId="0" xfId="0" applyFont="1"/>
    <xf numFmtId="0" fontId="7" fillId="4" borderId="45" xfId="0" applyFont="1" applyFill="1" applyBorder="1" applyAlignment="1">
      <alignment vertical="center"/>
    </xf>
    <xf numFmtId="0" fontId="0" fillId="4" borderId="46" xfId="0" applyFill="1" applyBorder="1"/>
    <xf numFmtId="0" fontId="0" fillId="4" borderId="47" xfId="0" applyFill="1" applyBorder="1"/>
    <xf numFmtId="2" fontId="3" fillId="3" borderId="36" xfId="0" applyNumberFormat="1" applyFont="1" applyFill="1" applyBorder="1" applyAlignment="1" applyProtection="1">
      <alignment horizontal="center" vertical="center"/>
      <protection locked="0" hidden="1"/>
    </xf>
    <xf numFmtId="2" fontId="3" fillId="3" borderId="37" xfId="0" applyNumberFormat="1" applyFont="1" applyFill="1" applyBorder="1" applyAlignment="1" applyProtection="1">
      <alignment horizontal="center" vertical="center"/>
      <protection locked="0" hidden="1"/>
    </xf>
    <xf numFmtId="2" fontId="3" fillId="3" borderId="12" xfId="0" applyNumberFormat="1" applyFont="1" applyFill="1" applyBorder="1" applyAlignment="1" applyProtection="1">
      <alignment horizontal="center" vertical="center"/>
      <protection locked="0" hidden="1"/>
    </xf>
    <xf numFmtId="2" fontId="3" fillId="3" borderId="37" xfId="0" applyNumberFormat="1" applyFont="1" applyFill="1" applyBorder="1" applyAlignment="1" applyProtection="1">
      <alignment horizontal="center" vertical="center"/>
      <protection hidden="1"/>
    </xf>
    <xf numFmtId="2" fontId="3" fillId="3" borderId="38" xfId="0" applyNumberFormat="1" applyFont="1" applyFill="1" applyBorder="1" applyAlignment="1" applyProtection="1">
      <alignment horizontal="center" vertical="center"/>
      <protection hidden="1"/>
    </xf>
    <xf numFmtId="2" fontId="3" fillId="3" borderId="39" xfId="0" applyNumberFormat="1" applyFont="1" applyFill="1" applyBorder="1" applyAlignment="1" applyProtection="1">
      <alignment horizontal="center" vertical="center"/>
      <protection locked="0" hidden="1"/>
    </xf>
    <xf numFmtId="2" fontId="3" fillId="3" borderId="12" xfId="0" applyNumberFormat="1" applyFont="1" applyFill="1" applyBorder="1" applyAlignment="1" applyProtection="1">
      <alignment horizontal="center" vertical="center"/>
      <protection hidden="1"/>
    </xf>
    <xf numFmtId="2" fontId="3" fillId="3" borderId="40" xfId="0" applyNumberFormat="1" applyFont="1" applyFill="1" applyBorder="1" applyAlignment="1" applyProtection="1">
      <alignment horizontal="center" vertical="center"/>
      <protection hidden="1"/>
    </xf>
    <xf numFmtId="2" fontId="3" fillId="3" borderId="41" xfId="0" applyNumberFormat="1" applyFont="1" applyFill="1" applyBorder="1" applyAlignment="1" applyProtection="1">
      <alignment horizontal="center" vertical="center"/>
      <protection locked="0" hidden="1"/>
    </xf>
    <xf numFmtId="2" fontId="3" fillId="3" borderId="42" xfId="0" applyNumberFormat="1" applyFont="1" applyFill="1" applyBorder="1" applyAlignment="1" applyProtection="1">
      <alignment horizontal="center" vertical="center"/>
      <protection locked="0" hidden="1"/>
    </xf>
    <xf numFmtId="2" fontId="3" fillId="3" borderId="42" xfId="0" applyNumberFormat="1" applyFont="1" applyFill="1" applyBorder="1" applyAlignment="1" applyProtection="1">
      <alignment horizontal="center" vertical="center"/>
      <protection hidden="1"/>
    </xf>
    <xf numFmtId="2" fontId="3" fillId="3" borderId="43" xfId="0" applyNumberFormat="1" applyFont="1" applyFill="1" applyBorder="1" applyAlignment="1" applyProtection="1">
      <alignment horizontal="center" vertical="center"/>
      <protection hidden="1"/>
    </xf>
    <xf numFmtId="0" fontId="26" fillId="0" borderId="0" xfId="0" applyFont="1"/>
    <xf numFmtId="0" fontId="27" fillId="0" borderId="0" xfId="0" applyFont="1"/>
    <xf numFmtId="14" fontId="28" fillId="0" borderId="0" xfId="0" applyNumberFormat="1" applyFont="1"/>
    <xf numFmtId="14" fontId="7" fillId="0" borderId="0" xfId="0" applyNumberFormat="1" applyFont="1"/>
    <xf numFmtId="14" fontId="27" fillId="0" borderId="0" xfId="0" applyNumberFormat="1" applyFont="1"/>
    <xf numFmtId="14" fontId="26" fillId="0" borderId="0" xfId="0" applyNumberFormat="1" applyFont="1"/>
    <xf numFmtId="0" fontId="8" fillId="0" borderId="12" xfId="0" applyNumberFormat="1" applyFont="1" applyBorder="1" applyAlignment="1" applyProtection="1">
      <alignment horizontal="center" vertical="center"/>
      <protection locked="0" hidden="1"/>
    </xf>
    <xf numFmtId="14" fontId="27" fillId="0" borderId="0" xfId="0" applyNumberFormat="1" applyFont="1" applyBorder="1"/>
    <xf numFmtId="0" fontId="28" fillId="0" borderId="0" xfId="0" applyFont="1"/>
    <xf numFmtId="14" fontId="7" fillId="7" borderId="34" xfId="0" applyNumberFormat="1" applyFont="1" applyFill="1" applyBorder="1" applyAlignment="1">
      <alignment horizontal="center" vertical="center"/>
    </xf>
    <xf numFmtId="14" fontId="7" fillId="7" borderId="35" xfId="0" applyNumberFormat="1" applyFont="1" applyFill="1" applyBorder="1" applyAlignment="1">
      <alignment horizontal="center" vertical="center"/>
    </xf>
    <xf numFmtId="14" fontId="7" fillId="7" borderId="25" xfId="0" applyNumberFormat="1" applyFont="1" applyFill="1" applyBorder="1" applyAlignment="1">
      <alignment horizontal="center" vertical="center"/>
    </xf>
    <xf numFmtId="169" fontId="1" fillId="3" borderId="9" xfId="0" applyNumberFormat="1" applyFont="1" applyFill="1" applyBorder="1" applyAlignment="1">
      <alignment horizontal="center" vertical="center"/>
    </xf>
    <xf numFmtId="169" fontId="1" fillId="3" borderId="11" xfId="0" applyNumberFormat="1" applyFont="1" applyFill="1" applyBorder="1" applyAlignment="1">
      <alignment horizontal="center" vertical="center"/>
    </xf>
    <xf numFmtId="169" fontId="7" fillId="0" borderId="27" xfId="0" applyNumberFormat="1" applyFont="1" applyBorder="1" applyAlignment="1" applyProtection="1">
      <alignment horizontal="center"/>
      <protection hidden="1"/>
    </xf>
    <xf numFmtId="0" fontId="0" fillId="0" borderId="0" xfId="0" applyBorder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4" fontId="1" fillId="0" borderId="0" xfId="0" applyNumberFormat="1" applyFont="1" applyBorder="1"/>
    <xf numFmtId="14" fontId="0" fillId="0" borderId="0" xfId="0" applyNumberFormat="1" applyBorder="1"/>
    <xf numFmtId="2" fontId="0" fillId="0" borderId="0" xfId="0" applyNumberFormat="1" applyBorder="1"/>
    <xf numFmtId="2" fontId="0" fillId="0" borderId="0" xfId="0" applyNumberFormat="1" applyBorder="1" applyAlignment="1">
      <alignment horizontal="center"/>
    </xf>
    <xf numFmtId="2" fontId="0" fillId="2" borderId="33" xfId="0" applyNumberFormat="1" applyFill="1" applyBorder="1" applyAlignment="1" applyProtection="1">
      <alignment horizontal="center" vertical="center"/>
      <protection hidden="1"/>
    </xf>
    <xf numFmtId="2" fontId="0" fillId="2" borderId="44" xfId="0" applyNumberFormat="1" applyFill="1" applyBorder="1" applyAlignment="1" applyProtection="1">
      <alignment horizontal="center" vertical="center"/>
      <protection hidden="1"/>
    </xf>
    <xf numFmtId="2" fontId="7" fillId="0" borderId="0" xfId="0" applyNumberFormat="1" applyFont="1" applyAlignment="1">
      <alignment vertical="center"/>
    </xf>
    <xf numFmtId="2" fontId="7" fillId="0" borderId="33" xfId="0" applyNumberFormat="1" applyFont="1" applyBorder="1" applyAlignment="1" applyProtection="1">
      <alignment horizontal="center" vertical="center"/>
      <protection hidden="1"/>
    </xf>
    <xf numFmtId="2" fontId="7" fillId="0" borderId="32" xfId="0" applyNumberFormat="1" applyFont="1" applyBorder="1" applyAlignment="1" applyProtection="1">
      <alignment horizontal="center" vertical="center"/>
      <protection hidden="1"/>
    </xf>
    <xf numFmtId="2" fontId="7" fillId="2" borderId="33" xfId="0" applyNumberFormat="1" applyFont="1" applyFill="1" applyBorder="1" applyAlignment="1" applyProtection="1">
      <alignment horizontal="center" vertical="center"/>
      <protection hidden="1"/>
    </xf>
    <xf numFmtId="2" fontId="7" fillId="2" borderId="32" xfId="0" applyNumberFormat="1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4" xfId="0" applyFill="1" applyBorder="1" applyAlignment="1">
      <alignment horizontal="center" vertical="center"/>
    </xf>
    <xf numFmtId="2" fontId="0" fillId="2" borderId="32" xfId="0" applyNumberFormat="1" applyFill="1" applyBorder="1" applyAlignment="1" applyProtection="1">
      <alignment horizontal="center" vertical="center"/>
      <protection hidden="1"/>
    </xf>
    <xf numFmtId="165" fontId="7" fillId="2" borderId="0" xfId="0" applyNumberFormat="1" applyFont="1" applyFill="1" applyBorder="1" applyAlignment="1" applyProtection="1">
      <alignment horizontal="right" vertical="center"/>
      <protection hidden="1"/>
    </xf>
    <xf numFmtId="0" fontId="0" fillId="0" borderId="0" xfId="0" applyBorder="1" applyAlignment="1">
      <alignment horizontal="right" vertical="center"/>
    </xf>
    <xf numFmtId="0" fontId="0" fillId="3" borderId="9" xfId="0" applyFill="1" applyBorder="1" applyAlignment="1" applyProtection="1"/>
    <xf numFmtId="0" fontId="0" fillId="0" borderId="10" xfId="0" applyBorder="1" applyAlignment="1" applyProtection="1"/>
    <xf numFmtId="165" fontId="0" fillId="0" borderId="0" xfId="0" applyNumberFormat="1" applyBorder="1" applyAlignment="1" applyProtection="1">
      <alignment vertical="center"/>
      <protection hidden="1"/>
    </xf>
    <xf numFmtId="0" fontId="0" fillId="0" borderId="0" xfId="0" applyBorder="1" applyAlignment="1">
      <alignment vertical="center"/>
    </xf>
    <xf numFmtId="2" fontId="0" fillId="3" borderId="9" xfId="0" applyNumberFormat="1" applyFill="1" applyBorder="1" applyAlignment="1" applyProtection="1">
      <alignment horizontal="right" vertical="center"/>
      <protection hidden="1"/>
    </xf>
    <xf numFmtId="2" fontId="0" fillId="3" borderId="13" xfId="0" applyNumberFormat="1" applyFill="1" applyBorder="1" applyAlignment="1" applyProtection="1">
      <alignment horizontal="right" vertical="center"/>
      <protection hidden="1"/>
    </xf>
    <xf numFmtId="2" fontId="7" fillId="3" borderId="33" xfId="0" applyNumberFormat="1" applyFont="1" applyFill="1" applyBorder="1" applyAlignment="1" applyProtection="1">
      <alignment vertical="center"/>
      <protection hidden="1"/>
    </xf>
    <xf numFmtId="2" fontId="7" fillId="3" borderId="32" xfId="0" applyNumberFormat="1" applyFont="1" applyFill="1" applyBorder="1" applyAlignment="1" applyProtection="1">
      <alignment vertical="center"/>
      <protection hidden="1"/>
    </xf>
    <xf numFmtId="165" fontId="0" fillId="0" borderId="0" xfId="0" applyNumberFormat="1" applyFill="1" applyBorder="1" applyAlignment="1" applyProtection="1">
      <alignment horizontal="right" vertical="center"/>
      <protection hidden="1"/>
    </xf>
    <xf numFmtId="2" fontId="0" fillId="0" borderId="9" xfId="0" applyNumberFormat="1" applyBorder="1" applyAlignment="1" applyProtection="1">
      <alignment vertical="center"/>
      <protection hidden="1"/>
    </xf>
    <xf numFmtId="2" fontId="0" fillId="0" borderId="13" xfId="0" applyNumberFormat="1" applyBorder="1" applyAlignment="1" applyProtection="1">
      <alignment vertical="center"/>
      <protection hidden="1"/>
    </xf>
    <xf numFmtId="2" fontId="0" fillId="0" borderId="9" xfId="0" applyNumberFormat="1" applyBorder="1" applyAlignment="1" applyProtection="1">
      <alignment vertical="center"/>
      <protection locked="0"/>
    </xf>
    <xf numFmtId="2" fontId="0" fillId="0" borderId="13" xfId="0" applyNumberFormat="1" applyBorder="1" applyAlignment="1" applyProtection="1">
      <alignment vertical="center"/>
      <protection locked="0"/>
    </xf>
    <xf numFmtId="2" fontId="0" fillId="2" borderId="33" xfId="0" applyNumberFormat="1" applyFill="1" applyBorder="1" applyAlignment="1" applyProtection="1">
      <alignment vertical="center"/>
      <protection hidden="1"/>
    </xf>
    <xf numFmtId="0" fontId="0" fillId="0" borderId="32" xfId="0" applyBorder="1" applyAlignment="1">
      <alignment vertical="center"/>
    </xf>
    <xf numFmtId="2" fontId="7" fillId="6" borderId="33" xfId="0" applyNumberFormat="1" applyFont="1" applyFill="1" applyBorder="1" applyAlignment="1" applyProtection="1">
      <alignment vertical="center"/>
      <protection hidden="1"/>
    </xf>
    <xf numFmtId="0" fontId="0" fillId="3" borderId="32" xfId="0" applyFill="1" applyBorder="1" applyAlignment="1" applyProtection="1">
      <alignment vertical="center"/>
      <protection hidden="1"/>
    </xf>
    <xf numFmtId="2" fontId="0" fillId="3" borderId="16" xfId="0" applyNumberFormat="1" applyFill="1" applyBorder="1" applyAlignment="1" applyProtection="1">
      <alignment vertical="center"/>
      <protection locked="0" hidden="1"/>
    </xf>
    <xf numFmtId="2" fontId="0" fillId="3" borderId="18" xfId="0" applyNumberFormat="1" applyFill="1" applyBorder="1" applyAlignment="1" applyProtection="1">
      <alignment vertical="center"/>
      <protection locked="0" hidden="1"/>
    </xf>
    <xf numFmtId="0" fontId="0" fillId="3" borderId="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2" fontId="0" fillId="6" borderId="33" xfId="0" applyNumberFormat="1" applyFill="1" applyBorder="1" applyAlignment="1" applyProtection="1">
      <alignment vertical="center"/>
      <protection hidden="1"/>
    </xf>
    <xf numFmtId="2" fontId="0" fillId="3" borderId="44" xfId="0" applyNumberFormat="1" applyFill="1" applyBorder="1" applyAlignment="1" applyProtection="1">
      <alignment vertical="center"/>
      <protection hidden="1"/>
    </xf>
    <xf numFmtId="2" fontId="7" fillId="0" borderId="33" xfId="0" applyNumberFormat="1" applyFont="1" applyBorder="1" applyAlignment="1" applyProtection="1">
      <alignment horizontal="center" vertical="center"/>
      <protection locked="0" hidden="1"/>
    </xf>
    <xf numFmtId="2" fontId="7" fillId="0" borderId="32" xfId="0" applyNumberFormat="1" applyFont="1" applyBorder="1" applyAlignment="1" applyProtection="1">
      <alignment horizontal="center" vertical="center"/>
      <protection locked="0" hidden="1"/>
    </xf>
    <xf numFmtId="0" fontId="0" fillId="0" borderId="0" xfId="0" applyBorder="1" applyAlignment="1" applyProtection="1">
      <alignment vertical="center"/>
      <protection hidden="1"/>
    </xf>
    <xf numFmtId="2" fontId="7" fillId="3" borderId="12" xfId="0" applyNumberFormat="1" applyFont="1" applyFill="1" applyBorder="1" applyAlignment="1" applyProtection="1">
      <alignment vertical="center"/>
      <protection hidden="1"/>
    </xf>
    <xf numFmtId="2" fontId="7" fillId="0" borderId="12" xfId="0" applyNumberFormat="1" applyFont="1" applyBorder="1" applyAlignment="1" applyProtection="1">
      <alignment vertical="center"/>
      <protection hidden="1"/>
    </xf>
    <xf numFmtId="2" fontId="7" fillId="3" borderId="40" xfId="0" applyNumberFormat="1" applyFont="1" applyFill="1" applyBorder="1" applyAlignment="1" applyProtection="1">
      <alignment vertical="center"/>
      <protection hidden="1"/>
    </xf>
  </cellXfs>
  <cellStyles count="1">
    <cellStyle name="Standard" xfId="0" builtinId="0"/>
  </cellStyles>
  <dxfs count="243"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  <dxf>
      <fill>
        <patternFill>
          <bgColor indexed="31"/>
        </patternFill>
      </fill>
    </dxf>
    <dxf>
      <fill>
        <patternFill>
          <bgColor indexed="2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/>
  <dimension ref="A1:AA50"/>
  <sheetViews>
    <sheetView showGridLines="0" showRowColHeaders="0" showZeros="0" tabSelected="1" zoomScale="115" zoomScaleNormal="115" workbookViewId="0">
      <selection activeCell="D7" sqref="D7"/>
    </sheetView>
  </sheetViews>
  <sheetFormatPr baseColWidth="10" defaultRowHeight="12.75" x14ac:dyDescent="0.2"/>
  <cols>
    <col min="1" max="1" width="2.140625" customWidth="1"/>
    <col min="2" max="2" width="12.28515625" customWidth="1"/>
    <col min="3" max="3" width="7.140625" customWidth="1"/>
    <col min="4" max="4" width="25.5703125" customWidth="1"/>
    <col min="5" max="5" width="5.7109375" customWidth="1"/>
    <col min="6" max="6" width="11.42578125" style="121" customWidth="1"/>
    <col min="7" max="13" width="4.7109375" customWidth="1"/>
  </cols>
  <sheetData>
    <row r="1" spans="1:27" ht="13.5" thickBot="1" x14ac:dyDescent="0.25">
      <c r="A1" s="127"/>
      <c r="B1" s="127"/>
      <c r="C1" s="127"/>
      <c r="D1" s="127"/>
      <c r="E1" s="127"/>
      <c r="F1" s="128"/>
      <c r="G1" s="127"/>
      <c r="H1" s="127"/>
      <c r="I1" s="127"/>
      <c r="J1" s="127"/>
      <c r="K1" s="127"/>
      <c r="L1" s="127"/>
      <c r="M1" s="127"/>
      <c r="N1" s="127"/>
      <c r="O1" s="127"/>
      <c r="P1" s="135"/>
      <c r="Q1" s="135"/>
      <c r="R1" s="135"/>
      <c r="S1" s="121"/>
      <c r="T1" s="223"/>
      <c r="U1" s="1"/>
      <c r="V1" s="291"/>
      <c r="W1" s="292"/>
      <c r="X1" s="291"/>
      <c r="Y1" s="291"/>
      <c r="Z1" s="291"/>
      <c r="AA1" s="1"/>
    </row>
    <row r="2" spans="1:27" ht="15.75" thickBot="1" x14ac:dyDescent="0.3">
      <c r="A2" s="127"/>
      <c r="B2" s="167" t="str">
        <f>"Stammdaten für die Arbeitszeiterfassung im Jahr "</f>
        <v xml:space="preserve">Stammdaten für die Arbeitszeiterfassung im Jahr </v>
      </c>
      <c r="C2" s="168"/>
      <c r="D2" s="168"/>
      <c r="E2" s="168"/>
      <c r="F2" s="169">
        <v>2025</v>
      </c>
      <c r="G2" s="127"/>
      <c r="H2" s="127"/>
      <c r="I2" s="127"/>
      <c r="J2" s="127"/>
      <c r="K2" s="127"/>
      <c r="L2" s="127"/>
      <c r="M2" s="127"/>
      <c r="N2" s="127"/>
      <c r="O2" s="127"/>
      <c r="P2" s="135"/>
      <c r="Q2" s="135"/>
      <c r="R2" s="135"/>
      <c r="S2" s="224"/>
      <c r="T2" s="257"/>
      <c r="U2" s="1"/>
      <c r="V2" s="293"/>
      <c r="W2" s="292"/>
      <c r="X2" s="291"/>
      <c r="Y2" s="291"/>
      <c r="Z2" s="291"/>
      <c r="AA2" s="1"/>
    </row>
    <row r="3" spans="1:27" x14ac:dyDescent="0.2">
      <c r="A3" s="127"/>
      <c r="B3" s="127"/>
      <c r="C3" s="127"/>
      <c r="D3" s="127"/>
      <c r="E3" s="127"/>
      <c r="F3" s="128"/>
      <c r="G3" s="127"/>
      <c r="H3" s="127"/>
      <c r="I3" s="127"/>
      <c r="J3" s="127"/>
      <c r="K3" s="127"/>
      <c r="L3" s="127"/>
      <c r="M3" s="127"/>
      <c r="N3" s="127"/>
      <c r="O3" s="127"/>
      <c r="P3" s="135"/>
      <c r="Q3" s="135"/>
      <c r="R3" s="135"/>
      <c r="U3" s="1"/>
      <c r="V3" s="293"/>
      <c r="W3" s="292"/>
      <c r="X3" s="291"/>
      <c r="Y3" s="291"/>
      <c r="Z3" s="291"/>
      <c r="AA3" s="1"/>
    </row>
    <row r="4" spans="1:27" x14ac:dyDescent="0.2">
      <c r="A4" s="127"/>
      <c r="B4" s="133"/>
      <c r="C4" s="166"/>
      <c r="D4" s="127"/>
      <c r="E4" s="127"/>
      <c r="F4" s="128"/>
      <c r="G4" s="127"/>
      <c r="H4" s="127"/>
      <c r="I4" s="127"/>
      <c r="J4" s="127"/>
      <c r="K4" s="127"/>
      <c r="L4" s="127"/>
      <c r="M4" s="127"/>
      <c r="N4" s="127"/>
      <c r="O4" s="127"/>
      <c r="P4" s="135"/>
      <c r="Q4" s="135"/>
      <c r="R4" s="135"/>
      <c r="T4" s="121"/>
      <c r="U4" s="1"/>
      <c r="V4" s="294"/>
      <c r="W4" s="2"/>
      <c r="X4" s="1"/>
      <c r="Y4" s="1"/>
      <c r="Z4" s="1"/>
      <c r="AA4" s="1"/>
    </row>
    <row r="5" spans="1:27" ht="18" x14ac:dyDescent="0.25">
      <c r="A5" s="127"/>
      <c r="B5" s="127"/>
      <c r="C5" s="127"/>
      <c r="D5" s="127"/>
      <c r="E5" s="127"/>
      <c r="F5" s="129"/>
      <c r="G5" s="143" t="s">
        <v>16</v>
      </c>
      <c r="H5" s="130"/>
      <c r="I5" s="130"/>
      <c r="J5" s="130"/>
      <c r="K5" s="130"/>
      <c r="L5" s="130"/>
      <c r="M5" s="131"/>
      <c r="N5" s="253"/>
      <c r="O5" s="127"/>
      <c r="P5" s="135"/>
      <c r="Q5" s="135"/>
      <c r="R5" s="135"/>
      <c r="S5" s="225"/>
      <c r="T5" s="226"/>
      <c r="U5" s="1"/>
      <c r="V5" s="295"/>
      <c r="W5" s="296"/>
      <c r="X5" s="295"/>
      <c r="Y5" s="295"/>
      <c r="Z5" s="295"/>
      <c r="AA5" s="1"/>
    </row>
    <row r="6" spans="1:27" x14ac:dyDescent="0.2">
      <c r="A6" s="127"/>
      <c r="B6" s="127"/>
      <c r="C6" s="127"/>
      <c r="D6" s="127"/>
      <c r="E6" s="127"/>
      <c r="F6" s="132"/>
      <c r="G6" s="133"/>
      <c r="H6" s="133"/>
      <c r="I6" s="133"/>
      <c r="J6" s="133"/>
      <c r="K6" s="133"/>
      <c r="L6" s="133"/>
      <c r="M6" s="134"/>
      <c r="N6" s="254" t="s">
        <v>76</v>
      </c>
      <c r="O6" s="255"/>
      <c r="P6" s="135"/>
      <c r="Q6" s="135"/>
      <c r="R6" s="135"/>
      <c r="S6" s="225"/>
      <c r="T6" s="226"/>
      <c r="U6" s="1"/>
      <c r="V6" s="294"/>
      <c r="W6" s="2"/>
      <c r="X6" s="1"/>
      <c r="Y6" s="1"/>
      <c r="Z6" s="1"/>
      <c r="AA6" s="1"/>
    </row>
    <row r="7" spans="1:27" s="10" customFormat="1" ht="15.95" customHeight="1" x14ac:dyDescent="0.2">
      <c r="A7" s="135"/>
      <c r="B7" s="136" t="s">
        <v>9</v>
      </c>
      <c r="C7" s="137"/>
      <c r="D7" s="141"/>
      <c r="E7" s="135"/>
      <c r="F7" s="246" t="s">
        <v>56</v>
      </c>
      <c r="G7" s="247" t="s">
        <v>6</v>
      </c>
      <c r="H7" s="248" t="s">
        <v>7</v>
      </c>
      <c r="I7" s="248" t="s">
        <v>1</v>
      </c>
      <c r="J7" s="248" t="s">
        <v>2</v>
      </c>
      <c r="K7" s="248" t="s">
        <v>3</v>
      </c>
      <c r="L7" s="248" t="s">
        <v>4</v>
      </c>
      <c r="M7" s="249" t="s">
        <v>5</v>
      </c>
      <c r="N7" s="245" t="str">
        <f>IF(MOD(YEAR($N$8),400)=0,"Ja",IF(AND(MOD(YEAR($N$8),4)=0,MOD(YEAR($N$8),100)&lt;&gt;0),"Ja","Nein"))</f>
        <v>Nein</v>
      </c>
      <c r="O7" s="255"/>
      <c r="P7" s="135"/>
      <c r="Q7" s="135"/>
      <c r="R7" s="135"/>
      <c r="S7" s="225"/>
      <c r="T7" s="226"/>
      <c r="U7" s="290"/>
      <c r="V7" s="294"/>
      <c r="W7" s="2"/>
      <c r="X7" s="290"/>
      <c r="Y7" s="290"/>
      <c r="Z7" s="290"/>
      <c r="AA7" s="290"/>
    </row>
    <row r="8" spans="1:27" s="10" customFormat="1" ht="15.95" customHeight="1" x14ac:dyDescent="0.2">
      <c r="A8" s="135"/>
      <c r="B8" s="244" t="s">
        <v>99</v>
      </c>
      <c r="C8" s="137"/>
      <c r="D8" s="141" t="s">
        <v>26</v>
      </c>
      <c r="E8" s="135"/>
      <c r="F8" s="250" t="s">
        <v>43</v>
      </c>
      <c r="G8" s="263"/>
      <c r="H8" s="264"/>
      <c r="I8" s="264"/>
      <c r="J8" s="265"/>
      <c r="K8" s="264"/>
      <c r="L8" s="266"/>
      <c r="M8" s="267"/>
      <c r="N8" s="284">
        <f>DATE(F2,1,1)</f>
        <v>45658</v>
      </c>
      <c r="O8" s="256"/>
      <c r="P8" s="135"/>
      <c r="Q8" s="135"/>
      <c r="R8" s="135"/>
      <c r="S8" s="225"/>
      <c r="T8" s="226"/>
      <c r="U8" s="290"/>
      <c r="V8" s="294"/>
      <c r="W8" s="290"/>
      <c r="X8" s="290"/>
      <c r="Y8" s="290"/>
      <c r="Z8" s="290"/>
      <c r="AA8" s="290"/>
    </row>
    <row r="9" spans="1:27" s="10" customFormat="1" ht="15.95" customHeight="1" x14ac:dyDescent="0.2">
      <c r="A9" s="135"/>
      <c r="B9" s="136" t="s">
        <v>11</v>
      </c>
      <c r="C9" s="137"/>
      <c r="D9" s="141"/>
      <c r="E9" s="135"/>
      <c r="F9" s="251" t="s">
        <v>44</v>
      </c>
      <c r="G9" s="268">
        <f>$G$8</f>
        <v>0</v>
      </c>
      <c r="H9" s="265">
        <f>$H$8</f>
        <v>0</v>
      </c>
      <c r="I9" s="265">
        <f>$I$8</f>
        <v>0</v>
      </c>
      <c r="J9" s="265">
        <f t="shared" ref="J9:J19" si="0">$J$8</f>
        <v>0</v>
      </c>
      <c r="K9" s="265">
        <f>$K$8</f>
        <v>0</v>
      </c>
      <c r="L9" s="269">
        <f>$L$8</f>
        <v>0</v>
      </c>
      <c r="M9" s="270">
        <f>$M$8</f>
        <v>0</v>
      </c>
      <c r="N9" s="285">
        <f>N8+31</f>
        <v>45689</v>
      </c>
      <c r="O9" s="256"/>
      <c r="P9" s="135"/>
      <c r="Q9" s="135"/>
      <c r="R9" s="135"/>
      <c r="S9" s="225"/>
      <c r="T9" s="226"/>
      <c r="V9" s="258"/>
    </row>
    <row r="10" spans="1:27" s="10" customFormat="1" ht="15.95" customHeight="1" x14ac:dyDescent="0.2">
      <c r="A10" s="135"/>
      <c r="B10" s="136" t="s">
        <v>12</v>
      </c>
      <c r="C10" s="137"/>
      <c r="D10" s="141"/>
      <c r="E10" s="135"/>
      <c r="F10" s="251" t="s">
        <v>45</v>
      </c>
      <c r="G10" s="268">
        <f t="shared" ref="G10:G19" si="1">$G$8</f>
        <v>0</v>
      </c>
      <c r="H10" s="265">
        <f t="shared" ref="H10:H19" si="2">$H$8</f>
        <v>0</v>
      </c>
      <c r="I10" s="265">
        <f t="shared" ref="I10:I19" si="3">$I$8</f>
        <v>0</v>
      </c>
      <c r="J10" s="265">
        <f t="shared" si="0"/>
        <v>0</v>
      </c>
      <c r="K10" s="265">
        <f t="shared" ref="K10:K19" si="4">$K$8</f>
        <v>0</v>
      </c>
      <c r="L10" s="269">
        <f t="shared" ref="L10:L19" si="5">$L$8</f>
        <v>0</v>
      </c>
      <c r="M10" s="270">
        <f t="shared" ref="M10:M19" si="6">$M$8</f>
        <v>0</v>
      </c>
      <c r="N10" s="285">
        <f>IF(N7="ja",N9+29,N9+28)</f>
        <v>45717</v>
      </c>
      <c r="O10" s="256"/>
      <c r="P10" s="256"/>
      <c r="Q10" s="135"/>
      <c r="R10" s="135"/>
      <c r="S10" s="225"/>
      <c r="T10" s="226"/>
      <c r="V10" s="258"/>
    </row>
    <row r="11" spans="1:27" s="10" customFormat="1" ht="15.95" customHeight="1" x14ac:dyDescent="0.2">
      <c r="A11" s="135"/>
      <c r="B11" s="135"/>
      <c r="C11" s="135"/>
      <c r="D11" s="135"/>
      <c r="E11" s="135"/>
      <c r="F11" s="251" t="s">
        <v>46</v>
      </c>
      <c r="G11" s="268">
        <f t="shared" si="1"/>
        <v>0</v>
      </c>
      <c r="H11" s="265">
        <f t="shared" si="2"/>
        <v>0</v>
      </c>
      <c r="I11" s="265">
        <f t="shared" si="3"/>
        <v>0</v>
      </c>
      <c r="J11" s="265">
        <f t="shared" si="0"/>
        <v>0</v>
      </c>
      <c r="K11" s="265">
        <f t="shared" si="4"/>
        <v>0</v>
      </c>
      <c r="L11" s="269">
        <f t="shared" si="5"/>
        <v>0</v>
      </c>
      <c r="M11" s="270">
        <f t="shared" si="6"/>
        <v>0</v>
      </c>
      <c r="N11" s="285">
        <f>N10+31</f>
        <v>45748</v>
      </c>
      <c r="O11" s="256"/>
      <c r="P11" s="256"/>
      <c r="Q11" s="135"/>
      <c r="R11" s="135"/>
      <c r="S11" s="225"/>
      <c r="T11" s="226"/>
      <c r="V11" s="258"/>
    </row>
    <row r="12" spans="1:27" s="10" customFormat="1" ht="15.95" customHeight="1" x14ac:dyDescent="0.2">
      <c r="A12" s="135"/>
      <c r="B12" s="135"/>
      <c r="C12" s="135"/>
      <c r="D12" s="135"/>
      <c r="E12" s="135"/>
      <c r="F12" s="251" t="s">
        <v>47</v>
      </c>
      <c r="G12" s="268">
        <f t="shared" si="1"/>
        <v>0</v>
      </c>
      <c r="H12" s="265">
        <f t="shared" si="2"/>
        <v>0</v>
      </c>
      <c r="I12" s="265">
        <f t="shared" si="3"/>
        <v>0</v>
      </c>
      <c r="J12" s="265">
        <f t="shared" si="0"/>
        <v>0</v>
      </c>
      <c r="K12" s="265">
        <f t="shared" si="4"/>
        <v>0</v>
      </c>
      <c r="L12" s="269">
        <f t="shared" si="5"/>
        <v>0</v>
      </c>
      <c r="M12" s="270">
        <f t="shared" si="6"/>
        <v>0</v>
      </c>
      <c r="N12" s="285">
        <f>N11+30</f>
        <v>45778</v>
      </c>
      <c r="O12" s="256"/>
      <c r="P12" s="256"/>
      <c r="Q12" s="135"/>
      <c r="R12" s="135"/>
      <c r="S12" s="225"/>
      <c r="T12" s="226"/>
      <c r="V12" s="258"/>
    </row>
    <row r="13" spans="1:27" s="10" customFormat="1" ht="15.95" customHeight="1" x14ac:dyDescent="0.2">
      <c r="A13" s="135"/>
      <c r="B13" s="135"/>
      <c r="C13" s="135"/>
      <c r="D13" s="135"/>
      <c r="E13" s="135"/>
      <c r="F13" s="251" t="s">
        <v>48</v>
      </c>
      <c r="G13" s="268">
        <f t="shared" si="1"/>
        <v>0</v>
      </c>
      <c r="H13" s="265">
        <f t="shared" si="2"/>
        <v>0</v>
      </c>
      <c r="I13" s="265">
        <f t="shared" si="3"/>
        <v>0</v>
      </c>
      <c r="J13" s="265">
        <f t="shared" si="0"/>
        <v>0</v>
      </c>
      <c r="K13" s="265">
        <f t="shared" si="4"/>
        <v>0</v>
      </c>
      <c r="L13" s="269">
        <f t="shared" si="5"/>
        <v>0</v>
      </c>
      <c r="M13" s="270">
        <f t="shared" si="6"/>
        <v>0</v>
      </c>
      <c r="N13" s="285">
        <f t="shared" ref="N13:N18" si="7">N12+31</f>
        <v>45809</v>
      </c>
      <c r="O13" s="256"/>
      <c r="P13" s="256"/>
      <c r="Q13" s="135"/>
      <c r="R13" s="135"/>
      <c r="S13" s="225"/>
      <c r="T13" s="226"/>
      <c r="V13" s="258"/>
    </row>
    <row r="14" spans="1:27" s="10" customFormat="1" ht="15.95" customHeight="1" x14ac:dyDescent="0.2">
      <c r="A14" s="135"/>
      <c r="B14" s="138" t="s">
        <v>55</v>
      </c>
      <c r="C14" s="142"/>
      <c r="D14" s="135"/>
      <c r="E14" s="135"/>
      <c r="F14" s="251" t="s">
        <v>49</v>
      </c>
      <c r="G14" s="268">
        <f t="shared" si="1"/>
        <v>0</v>
      </c>
      <c r="H14" s="265">
        <f t="shared" si="2"/>
        <v>0</v>
      </c>
      <c r="I14" s="265">
        <f t="shared" si="3"/>
        <v>0</v>
      </c>
      <c r="J14" s="265">
        <f t="shared" si="0"/>
        <v>0</v>
      </c>
      <c r="K14" s="265">
        <f t="shared" si="4"/>
        <v>0</v>
      </c>
      <c r="L14" s="269">
        <f t="shared" si="5"/>
        <v>0</v>
      </c>
      <c r="M14" s="270">
        <f t="shared" si="6"/>
        <v>0</v>
      </c>
      <c r="N14" s="285">
        <f>N13+30</f>
        <v>45839</v>
      </c>
      <c r="O14" s="256"/>
      <c r="P14" s="256"/>
      <c r="Q14" s="135"/>
      <c r="R14" s="135"/>
      <c r="S14" s="225"/>
      <c r="T14" s="226"/>
      <c r="V14" s="258"/>
    </row>
    <row r="15" spans="1:27" s="10" customFormat="1" ht="15.95" customHeight="1" x14ac:dyDescent="0.2">
      <c r="A15" s="135"/>
      <c r="B15" s="139" t="s">
        <v>57</v>
      </c>
      <c r="C15" s="203"/>
      <c r="D15" s="135"/>
      <c r="E15" s="135"/>
      <c r="F15" s="251" t="s">
        <v>50</v>
      </c>
      <c r="G15" s="268">
        <f t="shared" si="1"/>
        <v>0</v>
      </c>
      <c r="H15" s="265">
        <f t="shared" si="2"/>
        <v>0</v>
      </c>
      <c r="I15" s="265">
        <f t="shared" si="3"/>
        <v>0</v>
      </c>
      <c r="J15" s="265">
        <f t="shared" si="0"/>
        <v>0</v>
      </c>
      <c r="K15" s="265">
        <f t="shared" si="4"/>
        <v>0</v>
      </c>
      <c r="L15" s="269">
        <f t="shared" si="5"/>
        <v>0</v>
      </c>
      <c r="M15" s="270">
        <f t="shared" si="6"/>
        <v>0</v>
      </c>
      <c r="N15" s="285">
        <f t="shared" si="7"/>
        <v>45870</v>
      </c>
      <c r="O15" s="256"/>
      <c r="P15" s="256"/>
      <c r="Q15" s="135"/>
      <c r="R15" s="135"/>
      <c r="S15" s="225"/>
      <c r="T15" s="226"/>
      <c r="V15" s="258"/>
    </row>
    <row r="16" spans="1:27" s="10" customFormat="1" ht="15.95" customHeight="1" x14ac:dyDescent="0.2">
      <c r="A16" s="135"/>
      <c r="B16" s="139" t="s">
        <v>20</v>
      </c>
      <c r="C16" s="140">
        <f>C14+C15</f>
        <v>0</v>
      </c>
      <c r="D16" s="135" t="s">
        <v>58</v>
      </c>
      <c r="E16" s="135"/>
      <c r="F16" s="251" t="s">
        <v>51</v>
      </c>
      <c r="G16" s="268">
        <f t="shared" si="1"/>
        <v>0</v>
      </c>
      <c r="H16" s="265">
        <f t="shared" si="2"/>
        <v>0</v>
      </c>
      <c r="I16" s="265">
        <f t="shared" si="3"/>
        <v>0</v>
      </c>
      <c r="J16" s="265">
        <f t="shared" si="0"/>
        <v>0</v>
      </c>
      <c r="K16" s="265">
        <f t="shared" si="4"/>
        <v>0</v>
      </c>
      <c r="L16" s="269">
        <f t="shared" si="5"/>
        <v>0</v>
      </c>
      <c r="M16" s="270">
        <f t="shared" si="6"/>
        <v>0</v>
      </c>
      <c r="N16" s="285">
        <f t="shared" si="7"/>
        <v>45901</v>
      </c>
      <c r="O16" s="256"/>
      <c r="P16" s="256"/>
      <c r="Q16" s="135"/>
      <c r="R16" s="135"/>
      <c r="S16" s="225"/>
      <c r="T16" s="226"/>
      <c r="V16" s="258"/>
    </row>
    <row r="17" spans="1:22" s="10" customFormat="1" ht="15.95" customHeight="1" x14ac:dyDescent="0.2">
      <c r="A17" s="135"/>
      <c r="B17" s="135"/>
      <c r="C17" s="135"/>
      <c r="D17" s="135"/>
      <c r="E17" s="135"/>
      <c r="F17" s="251" t="s">
        <v>52</v>
      </c>
      <c r="G17" s="268">
        <f t="shared" si="1"/>
        <v>0</v>
      </c>
      <c r="H17" s="265">
        <f t="shared" si="2"/>
        <v>0</v>
      </c>
      <c r="I17" s="265">
        <f t="shared" si="3"/>
        <v>0</v>
      </c>
      <c r="J17" s="265">
        <f t="shared" si="0"/>
        <v>0</v>
      </c>
      <c r="K17" s="265">
        <f t="shared" si="4"/>
        <v>0</v>
      </c>
      <c r="L17" s="269">
        <f t="shared" si="5"/>
        <v>0</v>
      </c>
      <c r="M17" s="270">
        <f t="shared" si="6"/>
        <v>0</v>
      </c>
      <c r="N17" s="285">
        <f>N16+30</f>
        <v>45931</v>
      </c>
      <c r="O17" s="256"/>
      <c r="P17" s="256"/>
      <c r="Q17" s="135"/>
      <c r="R17" s="135"/>
      <c r="S17" s="226"/>
      <c r="T17" s="226"/>
      <c r="V17" s="258"/>
    </row>
    <row r="18" spans="1:22" s="10" customFormat="1" ht="15.95" customHeight="1" x14ac:dyDescent="0.2">
      <c r="A18" s="135"/>
      <c r="B18" s="135"/>
      <c r="C18" s="135"/>
      <c r="D18" s="135"/>
      <c r="E18" s="135"/>
      <c r="F18" s="251" t="s">
        <v>53</v>
      </c>
      <c r="G18" s="268">
        <f t="shared" si="1"/>
        <v>0</v>
      </c>
      <c r="H18" s="265">
        <f t="shared" si="2"/>
        <v>0</v>
      </c>
      <c r="I18" s="265">
        <f t="shared" si="3"/>
        <v>0</v>
      </c>
      <c r="J18" s="265">
        <f t="shared" si="0"/>
        <v>0</v>
      </c>
      <c r="K18" s="265">
        <f t="shared" si="4"/>
        <v>0</v>
      </c>
      <c r="L18" s="269">
        <f t="shared" si="5"/>
        <v>0</v>
      </c>
      <c r="M18" s="270">
        <f t="shared" si="6"/>
        <v>0</v>
      </c>
      <c r="N18" s="285">
        <f t="shared" si="7"/>
        <v>45962</v>
      </c>
      <c r="O18" s="256"/>
      <c r="P18" s="256"/>
      <c r="Q18" s="135"/>
      <c r="R18" s="135"/>
      <c r="V18" s="258"/>
    </row>
    <row r="19" spans="1:22" s="10" customFormat="1" ht="15.95" customHeight="1" x14ac:dyDescent="0.2">
      <c r="A19" s="135"/>
      <c r="B19" s="136" t="s">
        <v>59</v>
      </c>
      <c r="C19" s="147"/>
      <c r="D19" s="135"/>
      <c r="E19" s="135"/>
      <c r="F19" s="252" t="s">
        <v>54</v>
      </c>
      <c r="G19" s="271">
        <f t="shared" si="1"/>
        <v>0</v>
      </c>
      <c r="H19" s="272">
        <f t="shared" si="2"/>
        <v>0</v>
      </c>
      <c r="I19" s="272">
        <f t="shared" si="3"/>
        <v>0</v>
      </c>
      <c r="J19" s="272">
        <f t="shared" si="0"/>
        <v>0</v>
      </c>
      <c r="K19" s="272">
        <f t="shared" si="4"/>
        <v>0</v>
      </c>
      <c r="L19" s="273">
        <f t="shared" si="5"/>
        <v>0</v>
      </c>
      <c r="M19" s="274">
        <f t="shared" si="6"/>
        <v>0</v>
      </c>
      <c r="N19" s="286">
        <f>N18+30</f>
        <v>45992</v>
      </c>
      <c r="O19" s="256"/>
      <c r="P19" s="256"/>
      <c r="Q19" s="135"/>
      <c r="R19" s="135"/>
    </row>
    <row r="20" spans="1:22" x14ac:dyDescent="0.2">
      <c r="A20" s="127"/>
      <c r="B20" s="127"/>
      <c r="C20" s="127"/>
      <c r="D20" s="127"/>
      <c r="E20" s="127"/>
      <c r="F20" s="128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</row>
    <row r="21" spans="1:22" ht="13.5" thickBot="1" x14ac:dyDescent="0.25">
      <c r="A21" s="127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T21" s="257"/>
    </row>
    <row r="22" spans="1:22" ht="25.15" customHeight="1" thickBot="1" x14ac:dyDescent="0.25">
      <c r="A22" s="127"/>
      <c r="B22" s="260" t="s">
        <v>106</v>
      </c>
      <c r="C22" s="261"/>
      <c r="D22" s="261"/>
      <c r="E22" s="261"/>
      <c r="F22" s="261"/>
      <c r="G22" s="261"/>
      <c r="H22" s="261"/>
      <c r="I22" s="261"/>
      <c r="J22" s="261"/>
      <c r="K22" s="261"/>
      <c r="L22" s="261"/>
      <c r="M22" s="262"/>
      <c r="N22" s="127"/>
      <c r="O22" s="127"/>
      <c r="P22" s="127"/>
      <c r="Q22" s="127"/>
      <c r="R22" s="127"/>
    </row>
    <row r="23" spans="1:22" x14ac:dyDescent="0.2">
      <c r="A23" s="127"/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</row>
    <row r="24" spans="1:22" x14ac:dyDescent="0.2">
      <c r="A24" s="127"/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</row>
    <row r="25" spans="1:22" x14ac:dyDescent="0.2">
      <c r="A25" s="127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</row>
    <row r="26" spans="1:22" x14ac:dyDescent="0.2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</row>
    <row r="27" spans="1:22" x14ac:dyDescent="0.2">
      <c r="A27" s="127"/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</row>
    <row r="28" spans="1:22" x14ac:dyDescent="0.2">
      <c r="A28" s="127"/>
      <c r="B28" s="127"/>
      <c r="C28" s="127"/>
      <c r="D28" s="127"/>
      <c r="E28" s="127"/>
      <c r="F28" s="128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</row>
    <row r="29" spans="1:22" x14ac:dyDescent="0.2">
      <c r="A29" s="127"/>
      <c r="B29" s="127"/>
      <c r="C29" s="127"/>
      <c r="D29" s="127"/>
      <c r="E29" s="127"/>
      <c r="F29" s="128"/>
      <c r="G29" s="12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</row>
    <row r="30" spans="1:22" x14ac:dyDescent="0.2">
      <c r="A30" s="127"/>
      <c r="B30" s="127"/>
      <c r="C30" s="127"/>
      <c r="D30" s="127"/>
      <c r="E30" s="127"/>
      <c r="F30" s="128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</row>
    <row r="31" spans="1:22" x14ac:dyDescent="0.2">
      <c r="A31" s="127"/>
      <c r="B31" s="127"/>
      <c r="C31" s="127"/>
      <c r="D31" s="127"/>
      <c r="E31" s="127"/>
      <c r="F31" s="128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</row>
    <row r="32" spans="1:22" x14ac:dyDescent="0.2">
      <c r="A32" s="127"/>
      <c r="B32" s="127"/>
      <c r="C32" s="127"/>
      <c r="D32" s="127"/>
      <c r="E32" s="127"/>
      <c r="F32" s="128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</row>
    <row r="33" spans="1:18" x14ac:dyDescent="0.2">
      <c r="A33" s="127"/>
      <c r="B33" s="127"/>
      <c r="C33" s="127"/>
      <c r="D33" s="127"/>
      <c r="E33" s="127"/>
      <c r="F33" s="128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</row>
    <row r="34" spans="1:18" x14ac:dyDescent="0.2">
      <c r="A34" s="127"/>
      <c r="B34" s="127"/>
      <c r="C34" s="127"/>
      <c r="D34" s="127"/>
      <c r="E34" s="127"/>
      <c r="F34" s="128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</row>
    <row r="35" spans="1:18" x14ac:dyDescent="0.2">
      <c r="A35" s="127"/>
      <c r="B35" s="127"/>
      <c r="C35" s="127"/>
      <c r="D35" s="127"/>
      <c r="E35" s="127"/>
      <c r="F35" s="128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</row>
    <row r="36" spans="1:18" x14ac:dyDescent="0.2">
      <c r="A36" s="127"/>
      <c r="B36" s="127"/>
      <c r="C36" s="127"/>
      <c r="D36" s="127"/>
      <c r="E36" s="127"/>
      <c r="F36" s="128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</row>
    <row r="37" spans="1:18" x14ac:dyDescent="0.2">
      <c r="A37" s="127"/>
      <c r="B37" s="127"/>
      <c r="C37" s="127"/>
      <c r="D37" s="127"/>
      <c r="E37" s="127"/>
      <c r="F37" s="128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</row>
    <row r="38" spans="1:18" x14ac:dyDescent="0.2">
      <c r="A38" s="127"/>
      <c r="B38" s="127"/>
      <c r="C38" s="127"/>
      <c r="D38" s="127"/>
      <c r="E38" s="127"/>
      <c r="F38" s="128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</row>
    <row r="39" spans="1:18" x14ac:dyDescent="0.2">
      <c r="A39" s="127"/>
      <c r="B39" s="127"/>
      <c r="C39" s="127"/>
      <c r="D39" s="127"/>
      <c r="E39" s="127"/>
      <c r="F39" s="128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</row>
    <row r="40" spans="1:18" x14ac:dyDescent="0.2">
      <c r="A40" s="127"/>
      <c r="B40" s="127"/>
      <c r="C40" s="127"/>
      <c r="D40" s="127"/>
      <c r="E40" s="127"/>
      <c r="F40" s="128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</row>
    <row r="41" spans="1:18" x14ac:dyDescent="0.2">
      <c r="A41" s="127"/>
      <c r="B41" s="127"/>
      <c r="C41" s="127"/>
      <c r="D41" s="127"/>
      <c r="E41" s="127"/>
      <c r="F41" s="128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</row>
    <row r="42" spans="1:18" x14ac:dyDescent="0.2">
      <c r="A42" s="127"/>
      <c r="B42" s="127"/>
      <c r="C42" s="127"/>
      <c r="D42" s="127"/>
      <c r="E42" s="127"/>
      <c r="F42" s="128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</row>
    <row r="43" spans="1:18" x14ac:dyDescent="0.2">
      <c r="A43" s="127"/>
      <c r="B43" s="127"/>
      <c r="C43" s="127"/>
      <c r="D43" s="127"/>
      <c r="E43" s="127"/>
      <c r="F43" s="128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</row>
    <row r="44" spans="1:18" x14ac:dyDescent="0.2">
      <c r="A44" s="127"/>
      <c r="B44" s="127"/>
      <c r="C44" s="127"/>
      <c r="D44" s="127"/>
      <c r="E44" s="127"/>
      <c r="F44" s="128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</row>
    <row r="45" spans="1:18" x14ac:dyDescent="0.2">
      <c r="A45" s="127"/>
      <c r="B45" s="127"/>
      <c r="C45" s="127"/>
      <c r="D45" s="127"/>
      <c r="E45" s="127"/>
      <c r="F45" s="128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</row>
    <row r="46" spans="1:18" x14ac:dyDescent="0.2">
      <c r="A46" s="127"/>
      <c r="B46" s="127"/>
      <c r="C46" s="127"/>
      <c r="D46" s="127"/>
      <c r="E46" s="127"/>
      <c r="F46" s="128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</row>
    <row r="47" spans="1:18" x14ac:dyDescent="0.2">
      <c r="A47" s="127"/>
      <c r="B47" s="127"/>
      <c r="C47" s="127"/>
      <c r="D47" s="127"/>
      <c r="E47" s="127"/>
      <c r="F47" s="128"/>
      <c r="G47" s="12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</row>
    <row r="48" spans="1:18" x14ac:dyDescent="0.2">
      <c r="A48" s="127"/>
      <c r="B48" s="127"/>
      <c r="C48" s="127"/>
      <c r="D48" s="127"/>
      <c r="E48" s="127"/>
      <c r="F48" s="128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</row>
    <row r="49" spans="1:18" x14ac:dyDescent="0.2">
      <c r="A49" s="127"/>
      <c r="B49" s="127"/>
      <c r="C49" s="127"/>
      <c r="D49" s="127"/>
      <c r="E49" s="127"/>
      <c r="F49" s="128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</row>
    <row r="50" spans="1:18" x14ac:dyDescent="0.2">
      <c r="A50" s="127"/>
      <c r="B50" s="127"/>
      <c r="C50" s="127"/>
      <c r="D50" s="127"/>
      <c r="E50" s="127"/>
      <c r="F50" s="128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</row>
  </sheetData>
  <sheetProtection algorithmName="SHA-512" hashValue="iB8rOC9QMU0kgyu6W1/TpITtve+39+D5ayqIVMqYJVB2OERt9hbfL0haiH9l911sLNPBud4wzfROJMRHmQaqUw==" saltValue="xX42qWXLnkMsrTEpYYn2fg==" spinCount="100000" sheet="1" selectLockedCells="1"/>
  <pageMargins left="0.78740157499999996" right="0.78740157499999996" top="0.984251969" bottom="0.984251969" header="0.4921259845" footer="0.4921259845"/>
  <pageSetup paperSize="9" orientation="landscape" horizontalDpi="4294967292" verticalDpi="300" r:id="rId1"/>
  <headerFooter alignWithMargins="0"/>
  <ignoredErrors>
    <ignoredError sqref="N10 N12 N14 N17" formula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9"/>
  <dimension ref="A1:AV53"/>
  <sheetViews>
    <sheetView showGridLines="0" showRowColHeaders="0" showZeros="0" topLeftCell="B1" zoomScaleNormal="100" workbookViewId="0">
      <pane ySplit="12" topLeftCell="A13" activePane="bottomLeft" state="frozen"/>
      <selection activeCell="J13" sqref="J13"/>
      <selection pane="bottomLeft" activeCell="J13" sqref="J13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3.285156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3.425781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4" width="0" hidden="1" customWidth="1"/>
    <col min="45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02" t="str">
        <f>Persönliche_Daten!F14&amp;" "&amp;Persönliche_Daten!F2</f>
        <v>Juli 2025</v>
      </c>
      <c r="R2" s="56"/>
      <c r="S2" s="57"/>
      <c r="T2" s="57"/>
      <c r="U2" s="57"/>
      <c r="V2" s="57"/>
      <c r="W2" s="57"/>
      <c r="X2" s="58"/>
      <c r="Y2" s="19"/>
      <c r="Z2" s="110"/>
      <c r="AA2" s="19"/>
      <c r="AB2" s="89"/>
      <c r="AC2" s="19"/>
      <c r="AD2" s="19"/>
      <c r="AE2" s="19"/>
      <c r="AF2" s="20"/>
      <c r="AG2" s="20"/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1">
        <f>Persönliche_Daten!D7</f>
        <v>0</v>
      </c>
      <c r="I5" s="312"/>
      <c r="J5" s="312"/>
      <c r="K5" s="312"/>
      <c r="L5" s="312"/>
      <c r="M5" s="330" t="s">
        <v>35</v>
      </c>
      <c r="N5" s="331"/>
      <c r="O5" s="332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1" t="str">
        <f>Persönliche_Daten!D8</f>
        <v xml:space="preserve"> </v>
      </c>
      <c r="I6" s="312"/>
      <c r="J6" s="312"/>
      <c r="K6" s="312"/>
      <c r="L6" s="312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1">
        <f>Persönliche_Daten!D9</f>
        <v>0</v>
      </c>
      <c r="I7" s="312"/>
      <c r="J7" s="312"/>
      <c r="K7" s="312"/>
      <c r="L7" s="312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1">
        <f>Persönliche_Daten!D10</f>
        <v>0</v>
      </c>
      <c r="I8" s="312"/>
      <c r="J8" s="312"/>
      <c r="K8" s="312"/>
      <c r="L8" s="312"/>
      <c r="M8" s="104"/>
      <c r="N8" s="103" t="s">
        <v>38</v>
      </c>
      <c r="O8" s="146">
        <f>Jahresübersicht!H17</f>
        <v>0</v>
      </c>
      <c r="P8" s="1"/>
      <c r="Q8" s="72" t="s">
        <v>22</v>
      </c>
      <c r="R8" s="144">
        <f>Persönliche_Daten!G14</f>
        <v>0</v>
      </c>
      <c r="S8" s="144">
        <f>Persönliche_Daten!H14</f>
        <v>0</v>
      </c>
      <c r="T8" s="144">
        <f>Persönliche_Daten!I14</f>
        <v>0</v>
      </c>
      <c r="U8" s="144">
        <f>Persönliche_Daten!J14</f>
        <v>0</v>
      </c>
      <c r="V8" s="144">
        <f>Persönliche_Daten!K14</f>
        <v>0</v>
      </c>
      <c r="W8" s="144">
        <f>Persönliche_Daten!L14</f>
        <v>0</v>
      </c>
      <c r="X8" s="145">
        <f>Persönliche_Daten!M14</f>
        <v>0</v>
      </c>
      <c r="Y8" s="26"/>
      <c r="Z8" s="113"/>
      <c r="AA8" s="26"/>
      <c r="AB8" s="92"/>
      <c r="AC8" s="26"/>
      <c r="AD8" s="26"/>
      <c r="AE8" s="26"/>
      <c r="AF8" s="25"/>
      <c r="AG8" s="26"/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05" t="s">
        <v>17</v>
      </c>
      <c r="R11" s="306"/>
      <c r="S11" s="49"/>
      <c r="T11" s="49" t="s">
        <v>18</v>
      </c>
      <c r="U11" s="304" t="s">
        <v>19</v>
      </c>
      <c r="V11" s="304"/>
      <c r="W11" s="304" t="s">
        <v>20</v>
      </c>
      <c r="X11" s="307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41" t="s">
        <v>79</v>
      </c>
      <c r="AT11" s="241" t="s">
        <v>78</v>
      </c>
      <c r="AU11" s="121" t="s">
        <v>80</v>
      </c>
      <c r="AV11" s="242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W48</f>
        <v>-7.9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  <c r="AV12">
        <f>Juni!AV43</f>
        <v>0</v>
      </c>
    </row>
    <row r="13" spans="2:48" s="10" customFormat="1" ht="15" customHeight="1" x14ac:dyDescent="0.2">
      <c r="B13" s="228">
        <f>Persönliche_Daten!N14</f>
        <v>45839</v>
      </c>
      <c r="C13" s="231">
        <f>WEEKDAY(B13)</f>
        <v>3</v>
      </c>
      <c r="D13" s="234">
        <f>Persönliche_Daten!N14</f>
        <v>45839</v>
      </c>
      <c r="E13" s="281" t="str">
        <f>IFERROR(VLOOKUP($D13,Feiertage!$A$4:$C$31,2,FALSE),"")</f>
        <v/>
      </c>
      <c r="F13" s="78"/>
      <c r="G13" s="78"/>
      <c r="H13" s="79" t="str">
        <f>IFERROR(VLOOKUP($D13,Feiertage!$A$4:$C$31,3,FALSE),"")</f>
        <v/>
      </c>
      <c r="I13" s="35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00">
        <f>IF(E13="o",3.95,IF(OR(E13&gt;" ",F13&gt;" ",G13&gt;" "),0,HLOOKUP(C13,$R$7:$X$8,2,FALSE)))</f>
        <v>0</v>
      </c>
      <c r="R13" s="301"/>
      <c r="S13" s="302">
        <f>IF(F13&gt;" ",0,IF(G13&gt;" ",0,IF(L13&gt;0,L13,0)))</f>
        <v>0</v>
      </c>
      <c r="T13" s="303"/>
      <c r="U13" s="297">
        <f>IF(OR(Q13&gt;0,S13&lt;&gt;0),ROUND(S13-Q13,2),0)</f>
        <v>0</v>
      </c>
      <c r="V13" s="308"/>
      <c r="W13" s="297">
        <f>ROUND(U13,2)</f>
        <v>0</v>
      </c>
      <c r="X13" s="298"/>
      <c r="Y13" s="9"/>
      <c r="Z13" s="115">
        <f>Z12+U13</f>
        <v>-7.9</v>
      </c>
      <c r="AA13" s="9"/>
      <c r="AB13" s="96">
        <f>IF(F13="x",1,0)</f>
        <v>0</v>
      </c>
      <c r="AC13" s="9"/>
      <c r="AD13" s="9"/>
      <c r="AE13" s="9"/>
      <c r="AF13" s="299">
        <f t="shared" ref="AF13:AF43" si="1">IF(B13=$R$7,$R$14,IF(B13=$S$7,$S$14,IF(B13=$T$7,$T$14,IF(B13=$U$7,$U$14,IF(B13=$V$7,$V$14,IF(B13=$W$7,$W$14,IF(B13=$X$7,$X$14,0)))))))</f>
        <v>0</v>
      </c>
      <c r="AG13" s="299"/>
      <c r="AH13" s="28"/>
      <c r="AI13" s="28">
        <f>IF(E13="x",AF13-AF13,IF(F13="x",AF13-AF13,IF(G13="x",AF13-AF13,AF13)))</f>
        <v>0</v>
      </c>
      <c r="AJ13" s="9"/>
      <c r="AO13" s="215" t="b">
        <f t="shared" ref="AO13:AO19" si="2">IF(B13="So",IF(J13&lt;10,L13,J13))</f>
        <v>0</v>
      </c>
      <c r="AP13" s="215" t="b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AV12+AU13</f>
        <v>0</v>
      </c>
    </row>
    <row r="14" spans="2:48" s="10" customFormat="1" ht="15" customHeight="1" x14ac:dyDescent="0.2">
      <c r="B14" s="228">
        <f>B13+1</f>
        <v>45840</v>
      </c>
      <c r="C14" s="231">
        <f>WEEKDAY(B14)</f>
        <v>4</v>
      </c>
      <c r="D14" s="234">
        <f>D13+1</f>
        <v>45840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35"/>
      <c r="J14" s="213"/>
      <c r="K14" s="213"/>
      <c r="L14" s="80">
        <f t="shared" ref="L14:L43" si="3">AT14</f>
        <v>0</v>
      </c>
      <c r="M14" s="212"/>
      <c r="N14" s="80">
        <f t="shared" ref="N14:N43" si="4">IF(C14=1,L14,0)</f>
        <v>0</v>
      </c>
      <c r="O14" s="80">
        <f t="shared" ref="O14:O43" si="5">IF(AP14=FALSE,0,L14)</f>
        <v>0</v>
      </c>
      <c r="P14" s="5"/>
      <c r="Q14" s="300">
        <f t="shared" ref="Q14:Q40" si="6">IF(E14="o",3.95,IF(OR(E14&gt;" ",F14&gt;" ",G14&gt;" "),0,HLOOKUP(C14,$R$7:$X$8,2,FALSE)))</f>
        <v>0</v>
      </c>
      <c r="R14" s="301"/>
      <c r="S14" s="302">
        <f t="shared" ref="S14:S43" si="7">IF(F14&gt;" ",0,IF(G14&gt;" ",0,IF(L14&gt;0,L14,0)))</f>
        <v>0</v>
      </c>
      <c r="T14" s="303"/>
      <c r="U14" s="297">
        <f t="shared" ref="U14:U43" si="8">IF(OR(Q14&gt;0,S14&lt;&gt;0),ROUND(S14-Q14,2),0)</f>
        <v>0</v>
      </c>
      <c r="V14" s="308"/>
      <c r="W14" s="297">
        <f>ROUND(W13+U14,2)</f>
        <v>0</v>
      </c>
      <c r="X14" s="298"/>
      <c r="Y14" s="9"/>
      <c r="Z14" s="115">
        <f>Z13+U14</f>
        <v>-7.9</v>
      </c>
      <c r="AA14" s="9"/>
      <c r="AB14" s="96">
        <f t="shared" ref="AB14:AB43" si="9">IF(F14="x",1,0)</f>
        <v>0</v>
      </c>
      <c r="AC14" s="9"/>
      <c r="AD14" s="9"/>
      <c r="AE14" s="9"/>
      <c r="AF14" s="299">
        <f t="shared" si="1"/>
        <v>0</v>
      </c>
      <c r="AG14" s="299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2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8">
        <f t="shared" ref="B15:B40" si="16">B14+1</f>
        <v>45841</v>
      </c>
      <c r="C15" s="231">
        <f t="shared" ref="C15:C40" si="17">WEEKDAY(B15)</f>
        <v>5</v>
      </c>
      <c r="D15" s="234">
        <f t="shared" ref="D15:D40" si="18">D14+1</f>
        <v>45841</v>
      </c>
      <c r="E15" s="281" t="str">
        <f>IFERROR(VLOOKUP($D15,Feiertage!$A$4:$C$31,2,FALSE),"")</f>
        <v/>
      </c>
      <c r="F15" s="78"/>
      <c r="G15" s="78"/>
      <c r="H15" s="79" t="str">
        <f>IFERROR(VLOOKUP($D15,Feiertage!$A$4:$C$31,3,FALSE),"")</f>
        <v/>
      </c>
      <c r="I15" s="35"/>
      <c r="J15" s="214"/>
      <c r="K15" s="214"/>
      <c r="L15" s="80">
        <f t="shared" si="3"/>
        <v>0</v>
      </c>
      <c r="M15" s="212"/>
      <c r="N15" s="80">
        <f t="shared" si="4"/>
        <v>0</v>
      </c>
      <c r="O15" s="80">
        <f t="shared" si="5"/>
        <v>0</v>
      </c>
      <c r="P15" s="4"/>
      <c r="Q15" s="300">
        <f t="shared" si="6"/>
        <v>0</v>
      </c>
      <c r="R15" s="301"/>
      <c r="S15" s="302">
        <f t="shared" si="7"/>
        <v>0</v>
      </c>
      <c r="T15" s="303"/>
      <c r="U15" s="297">
        <f t="shared" si="8"/>
        <v>0</v>
      </c>
      <c r="V15" s="308"/>
      <c r="W15" s="297">
        <f t="shared" ref="W15:W40" si="19">ROUND(W14+U15,2)</f>
        <v>0</v>
      </c>
      <c r="X15" s="298"/>
      <c r="Y15" s="9"/>
      <c r="Z15" s="115">
        <f t="shared" ref="Z15:Z40" si="20">Z14+U15</f>
        <v>-7.9</v>
      </c>
      <c r="AA15" s="9"/>
      <c r="AB15" s="96">
        <f t="shared" si="9"/>
        <v>0</v>
      </c>
      <c r="AC15" s="9"/>
      <c r="AD15" s="9"/>
      <c r="AE15" s="9"/>
      <c r="AF15" s="299">
        <f t="shared" si="1"/>
        <v>0</v>
      </c>
      <c r="AG15" s="299"/>
      <c r="AH15" s="28"/>
      <c r="AI15" s="28">
        <f t="shared" si="10"/>
        <v>0</v>
      </c>
      <c r="AO15" s="215" t="b">
        <f t="shared" si="2"/>
        <v>0</v>
      </c>
      <c r="AP15" s="215" t="b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8">
        <f t="shared" si="16"/>
        <v>45842</v>
      </c>
      <c r="C16" s="231">
        <f t="shared" si="17"/>
        <v>6</v>
      </c>
      <c r="D16" s="234">
        <f t="shared" si="18"/>
        <v>45842</v>
      </c>
      <c r="E16" s="281" t="str">
        <f>IFERROR(VLOOKUP($D16,Feiertage!$A$4:$C$31,2,FALSE),"")</f>
        <v/>
      </c>
      <c r="F16" s="81"/>
      <c r="G16" s="81"/>
      <c r="H16" s="79" t="str">
        <f>IFERROR(VLOOKUP($D16,Feiertage!$A$4:$C$31,3,FALSE),"")</f>
        <v/>
      </c>
      <c r="I16" s="35"/>
      <c r="J16" s="214"/>
      <c r="K16" s="214"/>
      <c r="L16" s="80">
        <f t="shared" si="3"/>
        <v>0</v>
      </c>
      <c r="M16" s="212"/>
      <c r="N16" s="80">
        <f t="shared" si="4"/>
        <v>0</v>
      </c>
      <c r="O16" s="80">
        <f t="shared" si="5"/>
        <v>0</v>
      </c>
      <c r="P16" s="4"/>
      <c r="Q16" s="300">
        <f t="shared" si="6"/>
        <v>0</v>
      </c>
      <c r="R16" s="301"/>
      <c r="S16" s="302">
        <f t="shared" si="7"/>
        <v>0</v>
      </c>
      <c r="T16" s="303"/>
      <c r="U16" s="297">
        <f t="shared" si="8"/>
        <v>0</v>
      </c>
      <c r="V16" s="308"/>
      <c r="W16" s="297">
        <f t="shared" si="19"/>
        <v>0</v>
      </c>
      <c r="X16" s="298"/>
      <c r="Y16" s="9"/>
      <c r="Z16" s="115">
        <f t="shared" si="20"/>
        <v>-7.9</v>
      </c>
      <c r="AA16" s="9"/>
      <c r="AB16" s="96">
        <f t="shared" si="9"/>
        <v>0</v>
      </c>
      <c r="AC16" s="9"/>
      <c r="AD16" s="9"/>
      <c r="AE16" s="9"/>
      <c r="AF16" s="299">
        <f t="shared" si="1"/>
        <v>0</v>
      </c>
      <c r="AG16" s="299"/>
      <c r="AH16" s="28"/>
      <c r="AI16" s="28">
        <f t="shared" si="10"/>
        <v>0</v>
      </c>
      <c r="AO16" s="215" t="b">
        <f t="shared" si="2"/>
        <v>0</v>
      </c>
      <c r="AP16" s="215" t="b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48" s="10" customFormat="1" ht="15" customHeight="1" x14ac:dyDescent="0.2">
      <c r="B17" s="228">
        <f t="shared" si="16"/>
        <v>45843</v>
      </c>
      <c r="C17" s="231">
        <f t="shared" si="17"/>
        <v>7</v>
      </c>
      <c r="D17" s="234">
        <f t="shared" si="18"/>
        <v>45843</v>
      </c>
      <c r="E17" s="281" t="str">
        <f>IFERROR(VLOOKUP($D17,Feiertage!$A$4:$C$31,2,FALSE),"")</f>
        <v/>
      </c>
      <c r="F17" s="81"/>
      <c r="G17" s="81"/>
      <c r="H17" s="79" t="str">
        <f>IFERROR(VLOOKUP($D17,Feiertage!$A$4:$C$31,3,FALSE),"")</f>
        <v/>
      </c>
      <c r="I17" s="35"/>
      <c r="J17" s="214"/>
      <c r="K17" s="214"/>
      <c r="L17" s="80">
        <f t="shared" si="3"/>
        <v>0</v>
      </c>
      <c r="M17" s="212"/>
      <c r="N17" s="80">
        <f t="shared" si="4"/>
        <v>0</v>
      </c>
      <c r="O17" s="80">
        <f t="shared" si="5"/>
        <v>0</v>
      </c>
      <c r="P17" s="4"/>
      <c r="Q17" s="300">
        <f t="shared" si="6"/>
        <v>0</v>
      </c>
      <c r="R17" s="301"/>
      <c r="S17" s="302">
        <f t="shared" si="7"/>
        <v>0</v>
      </c>
      <c r="T17" s="303"/>
      <c r="U17" s="297">
        <f t="shared" si="8"/>
        <v>0</v>
      </c>
      <c r="V17" s="308"/>
      <c r="W17" s="297">
        <f t="shared" si="19"/>
        <v>0</v>
      </c>
      <c r="X17" s="298"/>
      <c r="Y17" s="9"/>
      <c r="Z17" s="115">
        <f t="shared" si="20"/>
        <v>-7.9</v>
      </c>
      <c r="AA17" s="9"/>
      <c r="AB17" s="96">
        <f t="shared" si="9"/>
        <v>0</v>
      </c>
      <c r="AC17" s="9"/>
      <c r="AD17" s="9"/>
      <c r="AE17" s="9"/>
      <c r="AF17" s="299">
        <f t="shared" si="1"/>
        <v>0</v>
      </c>
      <c r="AG17" s="299"/>
      <c r="AH17" s="28"/>
      <c r="AI17" s="28">
        <f t="shared" si="10"/>
        <v>0</v>
      </c>
      <c r="AO17" s="215" t="b">
        <f t="shared" si="2"/>
        <v>0</v>
      </c>
      <c r="AP17" s="215" t="b">
        <f t="shared" si="11"/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48" s="10" customFormat="1" ht="15" customHeight="1" x14ac:dyDescent="0.2">
      <c r="B18" s="228">
        <f t="shared" si="16"/>
        <v>45844</v>
      </c>
      <c r="C18" s="231">
        <f t="shared" si="17"/>
        <v>1</v>
      </c>
      <c r="D18" s="234">
        <f t="shared" si="18"/>
        <v>45844</v>
      </c>
      <c r="E18" s="281" t="str">
        <f>IFERROR(VLOOKUP($D18,Feiertage!$A$4:$C$31,2,FALSE),"")</f>
        <v/>
      </c>
      <c r="F18" s="78"/>
      <c r="G18" s="78"/>
      <c r="H18" s="79" t="str">
        <f>IFERROR(VLOOKUP($D18,Feiertage!$A$4:$C$31,3,FALSE),"")</f>
        <v/>
      </c>
      <c r="I18" s="35"/>
      <c r="J18" s="214"/>
      <c r="K18" s="214"/>
      <c r="L18" s="80">
        <f t="shared" si="3"/>
        <v>0</v>
      </c>
      <c r="M18" s="212"/>
      <c r="N18" s="80">
        <f t="shared" si="4"/>
        <v>0</v>
      </c>
      <c r="O18" s="80">
        <f t="shared" si="5"/>
        <v>0</v>
      </c>
      <c r="P18" s="4"/>
      <c r="Q18" s="300">
        <f t="shared" si="6"/>
        <v>0</v>
      </c>
      <c r="R18" s="301"/>
      <c r="S18" s="302">
        <f t="shared" si="7"/>
        <v>0</v>
      </c>
      <c r="T18" s="303"/>
      <c r="U18" s="297">
        <f t="shared" si="8"/>
        <v>0</v>
      </c>
      <c r="V18" s="308"/>
      <c r="W18" s="297">
        <f t="shared" si="19"/>
        <v>0</v>
      </c>
      <c r="X18" s="298"/>
      <c r="Y18" s="9"/>
      <c r="Z18" s="115">
        <f t="shared" si="20"/>
        <v>-7.9</v>
      </c>
      <c r="AA18" s="9"/>
      <c r="AB18" s="96">
        <f t="shared" si="9"/>
        <v>0</v>
      </c>
      <c r="AC18" s="9"/>
      <c r="AD18" s="9"/>
      <c r="AE18" s="9"/>
      <c r="AF18" s="299">
        <f t="shared" si="1"/>
        <v>0</v>
      </c>
      <c r="AG18" s="299"/>
      <c r="AH18" s="28"/>
      <c r="AI18" s="28">
        <f t="shared" si="10"/>
        <v>0</v>
      </c>
      <c r="AO18" s="215" t="b">
        <f t="shared" si="2"/>
        <v>0</v>
      </c>
      <c r="AP18" s="215" t="b">
        <f t="shared" si="11"/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48" s="10" customFormat="1" ht="15" customHeight="1" x14ac:dyDescent="0.2">
      <c r="B19" s="228">
        <f t="shared" si="16"/>
        <v>45845</v>
      </c>
      <c r="C19" s="231">
        <f t="shared" si="17"/>
        <v>2</v>
      </c>
      <c r="D19" s="234">
        <f t="shared" si="18"/>
        <v>45845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35"/>
      <c r="J19" s="211"/>
      <c r="K19" s="211"/>
      <c r="L19" s="80">
        <f t="shared" si="3"/>
        <v>0</v>
      </c>
      <c r="M19" s="212"/>
      <c r="N19" s="80">
        <f t="shared" si="4"/>
        <v>0</v>
      </c>
      <c r="O19" s="80">
        <f t="shared" si="5"/>
        <v>0</v>
      </c>
      <c r="P19" s="4"/>
      <c r="Q19" s="300">
        <f t="shared" si="6"/>
        <v>0</v>
      </c>
      <c r="R19" s="301"/>
      <c r="S19" s="302">
        <f t="shared" si="7"/>
        <v>0</v>
      </c>
      <c r="T19" s="303"/>
      <c r="U19" s="297">
        <f t="shared" si="8"/>
        <v>0</v>
      </c>
      <c r="V19" s="308"/>
      <c r="W19" s="297">
        <f t="shared" si="19"/>
        <v>0</v>
      </c>
      <c r="X19" s="298"/>
      <c r="Y19" s="9"/>
      <c r="Z19" s="115">
        <f t="shared" si="20"/>
        <v>-7.9</v>
      </c>
      <c r="AA19" s="9"/>
      <c r="AB19" s="96">
        <f t="shared" si="9"/>
        <v>0</v>
      </c>
      <c r="AC19" s="9"/>
      <c r="AD19" s="9"/>
      <c r="AE19" s="9"/>
      <c r="AF19" s="299">
        <f t="shared" si="1"/>
        <v>0</v>
      </c>
      <c r="AG19" s="299"/>
      <c r="AI19" s="28">
        <f t="shared" si="10"/>
        <v>0</v>
      </c>
      <c r="AO19" s="215" t="b">
        <f t="shared" si="2"/>
        <v>0</v>
      </c>
      <c r="AP19" s="215" t="b">
        <f t="shared" si="11"/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</row>
    <row r="20" spans="2:48" s="10" customFormat="1" ht="15" customHeight="1" x14ac:dyDescent="0.2">
      <c r="B20" s="228">
        <f t="shared" si="16"/>
        <v>45846</v>
      </c>
      <c r="C20" s="231">
        <f t="shared" si="17"/>
        <v>3</v>
      </c>
      <c r="D20" s="234">
        <f t="shared" si="18"/>
        <v>45846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35"/>
      <c r="J20" s="211"/>
      <c r="K20" s="211"/>
      <c r="L20" s="80">
        <f t="shared" si="3"/>
        <v>0</v>
      </c>
      <c r="M20" s="212"/>
      <c r="N20" s="80">
        <f t="shared" si="4"/>
        <v>0</v>
      </c>
      <c r="O20" s="80">
        <f t="shared" si="5"/>
        <v>0</v>
      </c>
      <c r="P20" s="4"/>
      <c r="Q20" s="300">
        <f t="shared" si="6"/>
        <v>0</v>
      </c>
      <c r="R20" s="301"/>
      <c r="S20" s="302">
        <f t="shared" si="7"/>
        <v>0</v>
      </c>
      <c r="T20" s="303"/>
      <c r="U20" s="297">
        <f t="shared" si="8"/>
        <v>0</v>
      </c>
      <c r="V20" s="308"/>
      <c r="W20" s="297">
        <f t="shared" si="19"/>
        <v>0</v>
      </c>
      <c r="X20" s="298"/>
      <c r="Y20" s="9"/>
      <c r="Z20" s="115">
        <f t="shared" si="20"/>
        <v>-7.9</v>
      </c>
      <c r="AA20" s="9"/>
      <c r="AB20" s="96">
        <f t="shared" si="9"/>
        <v>0</v>
      </c>
      <c r="AC20" s="9"/>
      <c r="AD20" s="9"/>
      <c r="AE20" s="9"/>
      <c r="AF20" s="299">
        <f t="shared" si="1"/>
        <v>0</v>
      </c>
      <c r="AG20" s="299"/>
      <c r="AI20" s="28">
        <f t="shared" si="10"/>
        <v>0</v>
      </c>
      <c r="AO20" s="215" t="b">
        <f t="shared" ref="AO20:AO43" si="22">IF(B20="So",IF(J20&lt;10,L20,J20))</f>
        <v>0</v>
      </c>
      <c r="AP20" s="215" t="b">
        <f t="shared" si="11"/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48" s="10" customFormat="1" ht="15" customHeight="1" x14ac:dyDescent="0.2">
      <c r="B21" s="228">
        <f t="shared" si="16"/>
        <v>45847</v>
      </c>
      <c r="C21" s="231">
        <f t="shared" si="17"/>
        <v>4</v>
      </c>
      <c r="D21" s="234">
        <f t="shared" si="18"/>
        <v>45847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35"/>
      <c r="J21" s="213"/>
      <c r="K21" s="213"/>
      <c r="L21" s="80">
        <f t="shared" si="3"/>
        <v>0</v>
      </c>
      <c r="M21" s="212"/>
      <c r="N21" s="80">
        <f t="shared" si="4"/>
        <v>0</v>
      </c>
      <c r="O21" s="80">
        <f t="shared" si="5"/>
        <v>0</v>
      </c>
      <c r="P21" s="4"/>
      <c r="Q21" s="300">
        <f t="shared" si="6"/>
        <v>0</v>
      </c>
      <c r="R21" s="301"/>
      <c r="S21" s="302">
        <f t="shared" si="7"/>
        <v>0</v>
      </c>
      <c r="T21" s="303"/>
      <c r="U21" s="297">
        <f t="shared" si="8"/>
        <v>0</v>
      </c>
      <c r="V21" s="308"/>
      <c r="W21" s="297">
        <f t="shared" si="19"/>
        <v>0</v>
      </c>
      <c r="X21" s="298"/>
      <c r="Y21" s="9"/>
      <c r="Z21" s="115">
        <f t="shared" si="20"/>
        <v>-7.9</v>
      </c>
      <c r="AA21" s="9"/>
      <c r="AB21" s="96">
        <f t="shared" si="9"/>
        <v>0</v>
      </c>
      <c r="AC21" s="9"/>
      <c r="AD21" s="9"/>
      <c r="AE21" s="9"/>
      <c r="AF21" s="299">
        <f t="shared" si="1"/>
        <v>0</v>
      </c>
      <c r="AG21" s="299"/>
      <c r="AI21" s="28">
        <f t="shared" si="10"/>
        <v>0</v>
      </c>
      <c r="AO21" s="215" t="b">
        <f t="shared" si="22"/>
        <v>0</v>
      </c>
      <c r="AP21" s="215" t="b">
        <f t="shared" si="11"/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48" s="10" customFormat="1" ht="15" customHeight="1" x14ac:dyDescent="0.2">
      <c r="B22" s="228">
        <f t="shared" si="16"/>
        <v>45848</v>
      </c>
      <c r="C22" s="231">
        <f t="shared" si="17"/>
        <v>5</v>
      </c>
      <c r="D22" s="234">
        <f t="shared" si="18"/>
        <v>45848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35"/>
      <c r="J22" s="214"/>
      <c r="K22" s="214"/>
      <c r="L22" s="80">
        <f t="shared" si="3"/>
        <v>0</v>
      </c>
      <c r="M22" s="212"/>
      <c r="N22" s="80">
        <f t="shared" si="4"/>
        <v>0</v>
      </c>
      <c r="O22" s="80">
        <f t="shared" si="5"/>
        <v>0</v>
      </c>
      <c r="P22" s="4"/>
      <c r="Q22" s="300">
        <f t="shared" si="6"/>
        <v>0</v>
      </c>
      <c r="R22" s="301"/>
      <c r="S22" s="302">
        <f t="shared" si="7"/>
        <v>0</v>
      </c>
      <c r="T22" s="303"/>
      <c r="U22" s="297">
        <f t="shared" si="8"/>
        <v>0</v>
      </c>
      <c r="V22" s="308"/>
      <c r="W22" s="297">
        <f t="shared" si="19"/>
        <v>0</v>
      </c>
      <c r="X22" s="298"/>
      <c r="Y22" s="9"/>
      <c r="Z22" s="115">
        <f t="shared" si="20"/>
        <v>-7.9</v>
      </c>
      <c r="AA22" s="9"/>
      <c r="AB22" s="96">
        <f t="shared" si="9"/>
        <v>0</v>
      </c>
      <c r="AC22" s="9"/>
      <c r="AD22" s="9"/>
      <c r="AE22" s="9"/>
      <c r="AF22" s="299">
        <f t="shared" si="1"/>
        <v>0</v>
      </c>
      <c r="AG22" s="299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48" s="10" customFormat="1" ht="15" customHeight="1" x14ac:dyDescent="0.2">
      <c r="B23" s="228">
        <f t="shared" si="16"/>
        <v>45849</v>
      </c>
      <c r="C23" s="231">
        <f t="shared" si="17"/>
        <v>6</v>
      </c>
      <c r="D23" s="234">
        <f t="shared" si="18"/>
        <v>45849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35"/>
      <c r="J23" s="214"/>
      <c r="K23" s="214"/>
      <c r="L23" s="80">
        <f t="shared" si="3"/>
        <v>0</v>
      </c>
      <c r="M23" s="212"/>
      <c r="N23" s="80">
        <f t="shared" si="4"/>
        <v>0</v>
      </c>
      <c r="O23" s="80">
        <f t="shared" si="5"/>
        <v>0</v>
      </c>
      <c r="P23" s="4"/>
      <c r="Q23" s="300">
        <f t="shared" si="6"/>
        <v>0</v>
      </c>
      <c r="R23" s="301"/>
      <c r="S23" s="302">
        <f t="shared" si="7"/>
        <v>0</v>
      </c>
      <c r="T23" s="303"/>
      <c r="U23" s="297">
        <f t="shared" si="8"/>
        <v>0</v>
      </c>
      <c r="V23" s="308"/>
      <c r="W23" s="297">
        <f t="shared" si="19"/>
        <v>0</v>
      </c>
      <c r="X23" s="298"/>
      <c r="Y23" s="9"/>
      <c r="Z23" s="115">
        <f t="shared" si="20"/>
        <v>-7.9</v>
      </c>
      <c r="AA23" s="9"/>
      <c r="AB23" s="96">
        <f t="shared" si="9"/>
        <v>0</v>
      </c>
      <c r="AC23" s="9"/>
      <c r="AD23" s="9"/>
      <c r="AE23" s="9"/>
      <c r="AF23" s="299">
        <f t="shared" si="1"/>
        <v>0</v>
      </c>
      <c r="AG23" s="299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48" s="10" customFormat="1" ht="15" customHeight="1" x14ac:dyDescent="0.2">
      <c r="B24" s="228">
        <f t="shared" si="16"/>
        <v>45850</v>
      </c>
      <c r="C24" s="231">
        <f t="shared" si="17"/>
        <v>7</v>
      </c>
      <c r="D24" s="234">
        <f t="shared" si="18"/>
        <v>45850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35"/>
      <c r="J24" s="214"/>
      <c r="K24" s="214"/>
      <c r="L24" s="80">
        <f t="shared" si="3"/>
        <v>0</v>
      </c>
      <c r="M24" s="212"/>
      <c r="N24" s="80">
        <f t="shared" si="4"/>
        <v>0</v>
      </c>
      <c r="O24" s="80">
        <f t="shared" si="5"/>
        <v>0</v>
      </c>
      <c r="P24" s="4"/>
      <c r="Q24" s="300">
        <f t="shared" si="6"/>
        <v>0</v>
      </c>
      <c r="R24" s="301"/>
      <c r="S24" s="302">
        <f t="shared" si="7"/>
        <v>0</v>
      </c>
      <c r="T24" s="303"/>
      <c r="U24" s="297">
        <f t="shared" si="8"/>
        <v>0</v>
      </c>
      <c r="V24" s="308"/>
      <c r="W24" s="297">
        <f t="shared" si="19"/>
        <v>0</v>
      </c>
      <c r="X24" s="298"/>
      <c r="Y24" s="9"/>
      <c r="Z24" s="115">
        <f t="shared" si="20"/>
        <v>-7.9</v>
      </c>
      <c r="AA24" s="9"/>
      <c r="AB24" s="96">
        <f t="shared" si="9"/>
        <v>0</v>
      </c>
      <c r="AC24" s="9"/>
      <c r="AD24" s="9"/>
      <c r="AE24" s="9"/>
      <c r="AF24" s="299">
        <f t="shared" si="1"/>
        <v>0</v>
      </c>
      <c r="AG24" s="299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48" s="10" customFormat="1" ht="15" customHeight="1" x14ac:dyDescent="0.2">
      <c r="B25" s="228">
        <f t="shared" si="16"/>
        <v>45851</v>
      </c>
      <c r="C25" s="231">
        <f t="shared" si="17"/>
        <v>1</v>
      </c>
      <c r="D25" s="234">
        <f t="shared" si="18"/>
        <v>45851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35"/>
      <c r="J25" s="213"/>
      <c r="K25" s="213"/>
      <c r="L25" s="80">
        <f t="shared" si="3"/>
        <v>0</v>
      </c>
      <c r="M25" s="212"/>
      <c r="N25" s="80">
        <f t="shared" si="4"/>
        <v>0</v>
      </c>
      <c r="O25" s="80">
        <f t="shared" si="5"/>
        <v>0</v>
      </c>
      <c r="P25" s="4"/>
      <c r="Q25" s="300">
        <f t="shared" si="6"/>
        <v>0</v>
      </c>
      <c r="R25" s="301"/>
      <c r="S25" s="302">
        <f t="shared" si="7"/>
        <v>0</v>
      </c>
      <c r="T25" s="303"/>
      <c r="U25" s="297">
        <f t="shared" si="8"/>
        <v>0</v>
      </c>
      <c r="V25" s="308"/>
      <c r="W25" s="297">
        <f t="shared" si="19"/>
        <v>0</v>
      </c>
      <c r="X25" s="298"/>
      <c r="Y25" s="9"/>
      <c r="Z25" s="115">
        <f t="shared" si="20"/>
        <v>-7.9</v>
      </c>
      <c r="AA25" s="9"/>
      <c r="AB25" s="96">
        <f t="shared" si="9"/>
        <v>0</v>
      </c>
      <c r="AC25" s="9"/>
      <c r="AD25" s="9"/>
      <c r="AE25" s="9"/>
      <c r="AF25" s="299">
        <f t="shared" si="1"/>
        <v>0</v>
      </c>
      <c r="AG25" s="299"/>
      <c r="AI25" s="28">
        <f t="shared" si="10"/>
        <v>0</v>
      </c>
      <c r="AO25" s="215" t="b">
        <f t="shared" si="22"/>
        <v>0</v>
      </c>
      <c r="AP25" s="215" t="b">
        <f t="shared" si="11"/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48" s="10" customFormat="1" ht="15" customHeight="1" x14ac:dyDescent="0.2">
      <c r="B26" s="228">
        <f t="shared" si="16"/>
        <v>45852</v>
      </c>
      <c r="C26" s="231">
        <f t="shared" si="17"/>
        <v>2</v>
      </c>
      <c r="D26" s="234">
        <f t="shared" si="18"/>
        <v>45852</v>
      </c>
      <c r="E26" s="281" t="str">
        <f>IFERROR(VLOOKUP($D26,Feiertage!$A$4:$C$31,2,FALSE),"")</f>
        <v/>
      </c>
      <c r="F26" s="78"/>
      <c r="G26" s="78"/>
      <c r="H26" s="79" t="str">
        <f>IFERROR(VLOOKUP($D26,Feiertage!$A$4:$C$31,3,FALSE),"")</f>
        <v/>
      </c>
      <c r="I26" s="35"/>
      <c r="J26" s="211"/>
      <c r="K26" s="211"/>
      <c r="L26" s="80">
        <f t="shared" si="3"/>
        <v>0</v>
      </c>
      <c r="M26" s="212"/>
      <c r="N26" s="80">
        <f t="shared" si="4"/>
        <v>0</v>
      </c>
      <c r="O26" s="80">
        <f t="shared" si="5"/>
        <v>0</v>
      </c>
      <c r="P26" s="4"/>
      <c r="Q26" s="300">
        <f t="shared" si="6"/>
        <v>0</v>
      </c>
      <c r="R26" s="301"/>
      <c r="S26" s="302">
        <f t="shared" si="7"/>
        <v>0</v>
      </c>
      <c r="T26" s="303"/>
      <c r="U26" s="297">
        <f t="shared" si="8"/>
        <v>0</v>
      </c>
      <c r="V26" s="308"/>
      <c r="W26" s="297">
        <f t="shared" si="19"/>
        <v>0</v>
      </c>
      <c r="X26" s="298"/>
      <c r="Y26" s="9"/>
      <c r="Z26" s="115">
        <f t="shared" si="20"/>
        <v>-7.9</v>
      </c>
      <c r="AA26" s="9"/>
      <c r="AB26" s="96">
        <f t="shared" si="9"/>
        <v>0</v>
      </c>
      <c r="AC26" s="9"/>
      <c r="AD26" s="9"/>
      <c r="AE26" s="9"/>
      <c r="AF26" s="299">
        <f t="shared" si="1"/>
        <v>0</v>
      </c>
      <c r="AG26" s="299"/>
      <c r="AI26" s="28">
        <f t="shared" si="10"/>
        <v>0</v>
      </c>
      <c r="AO26" s="215" t="b">
        <f t="shared" si="22"/>
        <v>0</v>
      </c>
      <c r="AP26" s="215" t="b">
        <f t="shared" si="11"/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48" s="10" customFormat="1" ht="15" customHeight="1" x14ac:dyDescent="0.2">
      <c r="B27" s="228">
        <f t="shared" si="16"/>
        <v>45853</v>
      </c>
      <c r="C27" s="231">
        <f t="shared" si="17"/>
        <v>3</v>
      </c>
      <c r="D27" s="234">
        <f t="shared" si="18"/>
        <v>45853</v>
      </c>
      <c r="E27" s="281" t="str">
        <f>IFERROR(VLOOKUP($D27,Feiertage!$A$4:$C$31,2,FALSE),"")</f>
        <v/>
      </c>
      <c r="F27" s="78"/>
      <c r="G27" s="78"/>
      <c r="H27" s="79" t="str">
        <f>IFERROR(VLOOKUP($D27,Feiertage!$A$4:$C$31,3,FALSE),"")</f>
        <v/>
      </c>
      <c r="I27" s="35"/>
      <c r="J27" s="211"/>
      <c r="K27" s="211"/>
      <c r="L27" s="80">
        <f t="shared" si="3"/>
        <v>0</v>
      </c>
      <c r="M27" s="212"/>
      <c r="N27" s="80">
        <f t="shared" si="4"/>
        <v>0</v>
      </c>
      <c r="O27" s="80">
        <f t="shared" si="5"/>
        <v>0</v>
      </c>
      <c r="P27" s="4"/>
      <c r="Q27" s="300">
        <f t="shared" si="6"/>
        <v>0</v>
      </c>
      <c r="R27" s="301"/>
      <c r="S27" s="302">
        <f t="shared" si="7"/>
        <v>0</v>
      </c>
      <c r="T27" s="303"/>
      <c r="U27" s="297">
        <f t="shared" si="8"/>
        <v>0</v>
      </c>
      <c r="V27" s="308"/>
      <c r="W27" s="297">
        <f t="shared" si="19"/>
        <v>0</v>
      </c>
      <c r="X27" s="298"/>
      <c r="Y27" s="9"/>
      <c r="Z27" s="115">
        <f t="shared" si="20"/>
        <v>-7.9</v>
      </c>
      <c r="AA27" s="9"/>
      <c r="AB27" s="96">
        <f t="shared" si="9"/>
        <v>0</v>
      </c>
      <c r="AC27" s="9"/>
      <c r="AD27" s="9"/>
      <c r="AE27" s="9"/>
      <c r="AF27" s="299">
        <f t="shared" si="1"/>
        <v>0</v>
      </c>
      <c r="AG27" s="299"/>
      <c r="AI27" s="28">
        <f t="shared" si="10"/>
        <v>0</v>
      </c>
      <c r="AO27" s="215" t="b">
        <f t="shared" si="22"/>
        <v>0</v>
      </c>
      <c r="AP27" s="215" t="b">
        <f t="shared" si="11"/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48" s="10" customFormat="1" ht="15" customHeight="1" x14ac:dyDescent="0.2">
      <c r="B28" s="228">
        <f t="shared" si="16"/>
        <v>45854</v>
      </c>
      <c r="C28" s="231">
        <f t="shared" si="17"/>
        <v>4</v>
      </c>
      <c r="D28" s="234">
        <f t="shared" si="18"/>
        <v>45854</v>
      </c>
      <c r="E28" s="281" t="str">
        <f>IFERROR(VLOOKUP($D28,Feiertage!$A$4:$C$31,2,FALSE),"")</f>
        <v/>
      </c>
      <c r="F28" s="78"/>
      <c r="G28" s="78"/>
      <c r="H28" s="79" t="str">
        <f>IFERROR(VLOOKUP($D28,Feiertage!$A$4:$C$31,3,FALSE),"")</f>
        <v/>
      </c>
      <c r="I28" s="35"/>
      <c r="J28" s="213"/>
      <c r="K28" s="213"/>
      <c r="L28" s="80">
        <f t="shared" si="3"/>
        <v>0</v>
      </c>
      <c r="M28" s="212"/>
      <c r="N28" s="80">
        <f t="shared" si="4"/>
        <v>0</v>
      </c>
      <c r="O28" s="80">
        <f t="shared" si="5"/>
        <v>0</v>
      </c>
      <c r="P28" s="4"/>
      <c r="Q28" s="300">
        <f t="shared" si="6"/>
        <v>0</v>
      </c>
      <c r="R28" s="301"/>
      <c r="S28" s="302">
        <f t="shared" si="7"/>
        <v>0</v>
      </c>
      <c r="T28" s="303"/>
      <c r="U28" s="297">
        <f t="shared" si="8"/>
        <v>0</v>
      </c>
      <c r="V28" s="308"/>
      <c r="W28" s="297">
        <f t="shared" si="19"/>
        <v>0</v>
      </c>
      <c r="X28" s="298"/>
      <c r="Y28" s="9"/>
      <c r="Z28" s="115">
        <f t="shared" si="20"/>
        <v>-7.9</v>
      </c>
      <c r="AA28" s="9"/>
      <c r="AB28" s="96">
        <f t="shared" si="9"/>
        <v>0</v>
      </c>
      <c r="AC28" s="9"/>
      <c r="AD28" s="9"/>
      <c r="AE28" s="9"/>
      <c r="AF28" s="299">
        <f t="shared" si="1"/>
        <v>0</v>
      </c>
      <c r="AG28" s="299"/>
      <c r="AI28" s="28">
        <f t="shared" si="10"/>
        <v>0</v>
      </c>
      <c r="AO28" s="215" t="b">
        <f t="shared" si="22"/>
        <v>0</v>
      </c>
      <c r="AP28" s="215" t="b">
        <f t="shared" si="11"/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48" s="10" customFormat="1" ht="15" customHeight="1" x14ac:dyDescent="0.2">
      <c r="B29" s="228">
        <f t="shared" si="16"/>
        <v>45855</v>
      </c>
      <c r="C29" s="231">
        <f t="shared" si="17"/>
        <v>5</v>
      </c>
      <c r="D29" s="234">
        <f t="shared" si="18"/>
        <v>45855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35"/>
      <c r="J29" s="214"/>
      <c r="K29" s="214"/>
      <c r="L29" s="80">
        <f t="shared" si="3"/>
        <v>0</v>
      </c>
      <c r="M29" s="212"/>
      <c r="N29" s="80">
        <f t="shared" si="4"/>
        <v>0</v>
      </c>
      <c r="O29" s="80">
        <f t="shared" si="5"/>
        <v>0</v>
      </c>
      <c r="P29" s="4"/>
      <c r="Q29" s="300">
        <f t="shared" si="6"/>
        <v>0</v>
      </c>
      <c r="R29" s="301"/>
      <c r="S29" s="302">
        <f t="shared" si="7"/>
        <v>0</v>
      </c>
      <c r="T29" s="303"/>
      <c r="U29" s="297">
        <f t="shared" si="8"/>
        <v>0</v>
      </c>
      <c r="V29" s="308"/>
      <c r="W29" s="297">
        <f t="shared" si="19"/>
        <v>0</v>
      </c>
      <c r="X29" s="298"/>
      <c r="Y29" s="9"/>
      <c r="Z29" s="115">
        <f t="shared" si="20"/>
        <v>-7.9</v>
      </c>
      <c r="AA29" s="9"/>
      <c r="AB29" s="96">
        <f t="shared" si="9"/>
        <v>0</v>
      </c>
      <c r="AC29" s="9"/>
      <c r="AD29" s="9"/>
      <c r="AE29" s="9"/>
      <c r="AF29" s="299">
        <f t="shared" si="1"/>
        <v>0</v>
      </c>
      <c r="AG29" s="299"/>
      <c r="AI29" s="28">
        <f t="shared" si="10"/>
        <v>0</v>
      </c>
      <c r="AO29" s="215" t="b">
        <f t="shared" si="22"/>
        <v>0</v>
      </c>
      <c r="AP29" s="215" t="b">
        <f t="shared" si="11"/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48" s="10" customFormat="1" ht="15" customHeight="1" x14ac:dyDescent="0.2">
      <c r="B30" s="228">
        <f t="shared" si="16"/>
        <v>45856</v>
      </c>
      <c r="C30" s="231">
        <f t="shared" si="17"/>
        <v>6</v>
      </c>
      <c r="D30" s="234">
        <f t="shared" si="18"/>
        <v>45856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35"/>
      <c r="J30" s="214"/>
      <c r="K30" s="214"/>
      <c r="L30" s="80">
        <f t="shared" si="3"/>
        <v>0</v>
      </c>
      <c r="M30" s="212"/>
      <c r="N30" s="80">
        <f t="shared" si="4"/>
        <v>0</v>
      </c>
      <c r="O30" s="80">
        <f t="shared" si="5"/>
        <v>0</v>
      </c>
      <c r="P30" s="4"/>
      <c r="Q30" s="300">
        <f t="shared" si="6"/>
        <v>0</v>
      </c>
      <c r="R30" s="301"/>
      <c r="S30" s="302">
        <f t="shared" si="7"/>
        <v>0</v>
      </c>
      <c r="T30" s="303"/>
      <c r="U30" s="297">
        <f t="shared" si="8"/>
        <v>0</v>
      </c>
      <c r="V30" s="308"/>
      <c r="W30" s="297">
        <f t="shared" si="19"/>
        <v>0</v>
      </c>
      <c r="X30" s="298"/>
      <c r="Y30" s="9"/>
      <c r="Z30" s="115">
        <f t="shared" si="20"/>
        <v>-7.9</v>
      </c>
      <c r="AA30" s="9"/>
      <c r="AB30" s="96">
        <f t="shared" si="9"/>
        <v>0</v>
      </c>
      <c r="AC30" s="9"/>
      <c r="AD30" s="9"/>
      <c r="AE30" s="9"/>
      <c r="AF30" s="299">
        <f t="shared" si="1"/>
        <v>0</v>
      </c>
      <c r="AG30" s="299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48" s="10" customFormat="1" ht="15" customHeight="1" x14ac:dyDescent="0.2">
      <c r="B31" s="228">
        <f t="shared" si="16"/>
        <v>45857</v>
      </c>
      <c r="C31" s="231">
        <f t="shared" si="17"/>
        <v>7</v>
      </c>
      <c r="D31" s="234">
        <f t="shared" si="18"/>
        <v>45857</v>
      </c>
      <c r="E31" s="281" t="str">
        <f>IFERROR(VLOOKUP($D31,Feiertage!$A$4:$C$31,2,FALSE),"")</f>
        <v/>
      </c>
      <c r="F31" s="78"/>
      <c r="G31" s="78"/>
      <c r="H31" s="79" t="str">
        <f>IFERROR(VLOOKUP($D31,Feiertage!$A$4:$C$31,3,FALSE),"")</f>
        <v/>
      </c>
      <c r="I31" s="35"/>
      <c r="J31" s="214"/>
      <c r="K31" s="214"/>
      <c r="L31" s="80">
        <f t="shared" si="3"/>
        <v>0</v>
      </c>
      <c r="M31" s="212"/>
      <c r="N31" s="80">
        <f t="shared" si="4"/>
        <v>0</v>
      </c>
      <c r="O31" s="80">
        <f t="shared" si="5"/>
        <v>0</v>
      </c>
      <c r="P31" s="4"/>
      <c r="Q31" s="300">
        <f t="shared" si="6"/>
        <v>0</v>
      </c>
      <c r="R31" s="301"/>
      <c r="S31" s="302">
        <f t="shared" si="7"/>
        <v>0</v>
      </c>
      <c r="T31" s="303"/>
      <c r="U31" s="297">
        <f t="shared" si="8"/>
        <v>0</v>
      </c>
      <c r="V31" s="308"/>
      <c r="W31" s="297">
        <f t="shared" si="19"/>
        <v>0</v>
      </c>
      <c r="X31" s="298"/>
      <c r="Y31" s="9"/>
      <c r="Z31" s="115">
        <f t="shared" si="20"/>
        <v>-7.9</v>
      </c>
      <c r="AA31" s="9"/>
      <c r="AB31" s="96">
        <f t="shared" si="9"/>
        <v>0</v>
      </c>
      <c r="AC31" s="9"/>
      <c r="AD31" s="9"/>
      <c r="AE31" s="9"/>
      <c r="AF31" s="299">
        <f t="shared" si="1"/>
        <v>0</v>
      </c>
      <c r="AG31" s="299"/>
      <c r="AI31" s="28">
        <f t="shared" si="10"/>
        <v>0</v>
      </c>
      <c r="AO31" s="215" t="b">
        <f t="shared" si="22"/>
        <v>0</v>
      </c>
      <c r="AP31" s="215" t="b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48" s="10" customFormat="1" ht="15" customHeight="1" x14ac:dyDescent="0.2">
      <c r="B32" s="228">
        <f t="shared" si="16"/>
        <v>45858</v>
      </c>
      <c r="C32" s="231">
        <f t="shared" si="17"/>
        <v>1</v>
      </c>
      <c r="D32" s="234">
        <f t="shared" si="18"/>
        <v>45858</v>
      </c>
      <c r="E32" s="281" t="str">
        <f>IFERROR(VLOOKUP($D32,Feiertage!$A$4:$C$31,2,FALSE),"")</f>
        <v/>
      </c>
      <c r="F32" s="78"/>
      <c r="G32" s="78"/>
      <c r="H32" s="79" t="str">
        <f>IFERROR(VLOOKUP($D32,Feiertage!$A$4:$C$31,3,FALSE),"")</f>
        <v/>
      </c>
      <c r="I32" s="35"/>
      <c r="J32" s="214"/>
      <c r="K32" s="214"/>
      <c r="L32" s="80">
        <f t="shared" si="3"/>
        <v>0</v>
      </c>
      <c r="M32" s="212"/>
      <c r="N32" s="80">
        <f t="shared" si="4"/>
        <v>0</v>
      </c>
      <c r="O32" s="80">
        <f t="shared" si="5"/>
        <v>0</v>
      </c>
      <c r="P32" s="4"/>
      <c r="Q32" s="300">
        <f t="shared" si="6"/>
        <v>0</v>
      </c>
      <c r="R32" s="301"/>
      <c r="S32" s="302">
        <f t="shared" si="7"/>
        <v>0</v>
      </c>
      <c r="T32" s="303"/>
      <c r="U32" s="297">
        <f t="shared" si="8"/>
        <v>0</v>
      </c>
      <c r="V32" s="308"/>
      <c r="W32" s="297">
        <f t="shared" si="19"/>
        <v>0</v>
      </c>
      <c r="X32" s="298"/>
      <c r="Y32" s="9"/>
      <c r="Z32" s="115">
        <f t="shared" si="20"/>
        <v>-7.9</v>
      </c>
      <c r="AA32" s="9"/>
      <c r="AB32" s="96">
        <f t="shared" si="9"/>
        <v>0</v>
      </c>
      <c r="AC32" s="9"/>
      <c r="AD32" s="9"/>
      <c r="AE32" s="9"/>
      <c r="AF32" s="299">
        <f t="shared" si="1"/>
        <v>0</v>
      </c>
      <c r="AG32" s="299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8">
        <f t="shared" si="16"/>
        <v>45859</v>
      </c>
      <c r="C33" s="231">
        <f t="shared" si="17"/>
        <v>2</v>
      </c>
      <c r="D33" s="234">
        <f t="shared" si="18"/>
        <v>45859</v>
      </c>
      <c r="E33" s="281" t="str">
        <f>IFERROR(VLOOKUP($D33,Feiertage!$A$4:$C$31,2,FALSE),"")</f>
        <v/>
      </c>
      <c r="F33" s="78"/>
      <c r="G33" s="78"/>
      <c r="H33" s="79" t="str">
        <f>IFERROR(VLOOKUP($D33,Feiertage!$A$4:$C$31,3,FALSE),"")</f>
        <v/>
      </c>
      <c r="I33" s="35"/>
      <c r="J33" s="211"/>
      <c r="K33" s="211"/>
      <c r="L33" s="80">
        <f t="shared" si="3"/>
        <v>0</v>
      </c>
      <c r="M33" s="212"/>
      <c r="N33" s="80">
        <f t="shared" si="4"/>
        <v>0</v>
      </c>
      <c r="O33" s="80">
        <f t="shared" si="5"/>
        <v>0</v>
      </c>
      <c r="P33" s="4"/>
      <c r="Q33" s="300">
        <f t="shared" si="6"/>
        <v>0</v>
      </c>
      <c r="R33" s="301"/>
      <c r="S33" s="302">
        <f t="shared" si="7"/>
        <v>0</v>
      </c>
      <c r="T33" s="303"/>
      <c r="U33" s="297">
        <f t="shared" si="8"/>
        <v>0</v>
      </c>
      <c r="V33" s="308"/>
      <c r="W33" s="297">
        <f t="shared" si="19"/>
        <v>0</v>
      </c>
      <c r="X33" s="298"/>
      <c r="Y33" s="9"/>
      <c r="Z33" s="115">
        <f t="shared" si="20"/>
        <v>-7.9</v>
      </c>
      <c r="AA33" s="9"/>
      <c r="AB33" s="96">
        <f t="shared" si="9"/>
        <v>0</v>
      </c>
      <c r="AC33" s="9"/>
      <c r="AD33" s="9"/>
      <c r="AE33" s="9"/>
      <c r="AF33" s="299">
        <f t="shared" si="1"/>
        <v>0</v>
      </c>
      <c r="AG33" s="299"/>
      <c r="AI33" s="28">
        <f t="shared" si="10"/>
        <v>0</v>
      </c>
      <c r="AO33" s="215" t="b">
        <f t="shared" si="22"/>
        <v>0</v>
      </c>
      <c r="AP33" s="215" t="b">
        <f t="shared" si="11"/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8">
        <f t="shared" si="16"/>
        <v>45860</v>
      </c>
      <c r="C34" s="231">
        <f t="shared" si="17"/>
        <v>3</v>
      </c>
      <c r="D34" s="234">
        <f t="shared" si="18"/>
        <v>45860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35"/>
      <c r="J34" s="211"/>
      <c r="K34" s="211"/>
      <c r="L34" s="80">
        <f t="shared" si="3"/>
        <v>0</v>
      </c>
      <c r="M34" s="212"/>
      <c r="N34" s="80">
        <f t="shared" si="4"/>
        <v>0</v>
      </c>
      <c r="O34" s="80">
        <f t="shared" si="5"/>
        <v>0</v>
      </c>
      <c r="P34" s="4"/>
      <c r="Q34" s="300">
        <f t="shared" si="6"/>
        <v>0</v>
      </c>
      <c r="R34" s="301"/>
      <c r="S34" s="302">
        <f t="shared" si="7"/>
        <v>0</v>
      </c>
      <c r="T34" s="303"/>
      <c r="U34" s="297">
        <f t="shared" si="8"/>
        <v>0</v>
      </c>
      <c r="V34" s="308"/>
      <c r="W34" s="297">
        <f t="shared" si="19"/>
        <v>0</v>
      </c>
      <c r="X34" s="298"/>
      <c r="Y34" s="9"/>
      <c r="Z34" s="115">
        <f t="shared" si="20"/>
        <v>-7.9</v>
      </c>
      <c r="AA34" s="9"/>
      <c r="AB34" s="96">
        <f t="shared" si="9"/>
        <v>0</v>
      </c>
      <c r="AC34" s="9"/>
      <c r="AD34" s="9"/>
      <c r="AE34" s="9"/>
      <c r="AF34" s="299">
        <f t="shared" si="1"/>
        <v>0</v>
      </c>
      <c r="AG34" s="299"/>
      <c r="AI34" s="28">
        <f t="shared" si="10"/>
        <v>0</v>
      </c>
      <c r="AO34" s="215" t="b">
        <f t="shared" si="22"/>
        <v>0</v>
      </c>
      <c r="AP34" s="215" t="b">
        <f t="shared" si="11"/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8">
        <f t="shared" si="16"/>
        <v>45861</v>
      </c>
      <c r="C35" s="231">
        <f t="shared" si="17"/>
        <v>4</v>
      </c>
      <c r="D35" s="234">
        <f t="shared" si="18"/>
        <v>45861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35"/>
      <c r="J35" s="213"/>
      <c r="K35" s="213"/>
      <c r="L35" s="80">
        <f t="shared" si="3"/>
        <v>0</v>
      </c>
      <c r="M35" s="212"/>
      <c r="N35" s="80">
        <f t="shared" si="4"/>
        <v>0</v>
      </c>
      <c r="O35" s="80">
        <f t="shared" si="5"/>
        <v>0</v>
      </c>
      <c r="P35" s="4"/>
      <c r="Q35" s="300">
        <f t="shared" si="6"/>
        <v>0</v>
      </c>
      <c r="R35" s="301"/>
      <c r="S35" s="302">
        <f t="shared" si="7"/>
        <v>0</v>
      </c>
      <c r="T35" s="303"/>
      <c r="U35" s="297">
        <f t="shared" si="8"/>
        <v>0</v>
      </c>
      <c r="V35" s="308"/>
      <c r="W35" s="297">
        <f t="shared" si="19"/>
        <v>0</v>
      </c>
      <c r="X35" s="298"/>
      <c r="Y35" s="9"/>
      <c r="Z35" s="115">
        <f t="shared" si="20"/>
        <v>-7.9</v>
      </c>
      <c r="AA35" s="9"/>
      <c r="AB35" s="96">
        <f t="shared" si="9"/>
        <v>0</v>
      </c>
      <c r="AC35" s="9"/>
      <c r="AD35" s="9"/>
      <c r="AE35" s="9"/>
      <c r="AF35" s="299">
        <f t="shared" si="1"/>
        <v>0</v>
      </c>
      <c r="AG35" s="299"/>
      <c r="AI35" s="28">
        <f t="shared" si="10"/>
        <v>0</v>
      </c>
      <c r="AO35" s="215" t="b">
        <f t="shared" si="22"/>
        <v>0</v>
      </c>
      <c r="AP35" s="215" t="b">
        <f t="shared" si="11"/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8">
        <f t="shared" si="16"/>
        <v>45862</v>
      </c>
      <c r="C36" s="231">
        <f t="shared" si="17"/>
        <v>5</v>
      </c>
      <c r="D36" s="234">
        <f t="shared" si="18"/>
        <v>45862</v>
      </c>
      <c r="E36" s="281" t="str">
        <f>IFERROR(VLOOKUP($D36,Feiertage!$A$4:$C$31,2,FALSE),"")</f>
        <v/>
      </c>
      <c r="F36" s="78"/>
      <c r="G36" s="78"/>
      <c r="H36" s="79" t="str">
        <f>IFERROR(VLOOKUP($D36,Feiertage!$A$4:$C$31,3,FALSE),"")</f>
        <v/>
      </c>
      <c r="I36" s="35"/>
      <c r="J36" s="213"/>
      <c r="K36" s="213"/>
      <c r="L36" s="80">
        <f t="shared" si="3"/>
        <v>0</v>
      </c>
      <c r="M36" s="212"/>
      <c r="N36" s="80">
        <f t="shared" si="4"/>
        <v>0</v>
      </c>
      <c r="O36" s="80">
        <f t="shared" si="5"/>
        <v>0</v>
      </c>
      <c r="P36" s="4"/>
      <c r="Q36" s="300">
        <f t="shared" si="6"/>
        <v>0</v>
      </c>
      <c r="R36" s="301"/>
      <c r="S36" s="302">
        <f t="shared" si="7"/>
        <v>0</v>
      </c>
      <c r="T36" s="303"/>
      <c r="U36" s="297">
        <f t="shared" si="8"/>
        <v>0</v>
      </c>
      <c r="V36" s="308"/>
      <c r="W36" s="297">
        <f t="shared" si="19"/>
        <v>0</v>
      </c>
      <c r="X36" s="298"/>
      <c r="Y36" s="9"/>
      <c r="Z36" s="115">
        <f t="shared" si="20"/>
        <v>-7.9</v>
      </c>
      <c r="AA36" s="9"/>
      <c r="AB36" s="96">
        <f t="shared" si="9"/>
        <v>0</v>
      </c>
      <c r="AC36" s="9"/>
      <c r="AD36" s="9"/>
      <c r="AE36" s="9"/>
      <c r="AF36" s="299">
        <f t="shared" si="1"/>
        <v>0</v>
      </c>
      <c r="AG36" s="299"/>
      <c r="AI36" s="28">
        <f t="shared" si="10"/>
        <v>0</v>
      </c>
      <c r="AO36" s="215" t="b">
        <f t="shared" si="22"/>
        <v>0</v>
      </c>
      <c r="AP36" s="215" t="b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8">
        <f t="shared" si="16"/>
        <v>45863</v>
      </c>
      <c r="C37" s="231">
        <f t="shared" si="17"/>
        <v>6</v>
      </c>
      <c r="D37" s="234">
        <f t="shared" si="18"/>
        <v>45863</v>
      </c>
      <c r="E37" s="281" t="str">
        <f>IFERROR(VLOOKUP($D37,Feiertage!$A$4:$C$31,2,FALSE),"")</f>
        <v/>
      </c>
      <c r="F37" s="78"/>
      <c r="G37" s="78"/>
      <c r="H37" s="79" t="str">
        <f>IFERROR(VLOOKUP($D37,Feiertage!$A$4:$C$31,3,FALSE),"")</f>
        <v/>
      </c>
      <c r="I37" s="35"/>
      <c r="J37" s="214"/>
      <c r="K37" s="214"/>
      <c r="L37" s="80">
        <f t="shared" si="3"/>
        <v>0</v>
      </c>
      <c r="M37" s="212"/>
      <c r="N37" s="80">
        <f t="shared" si="4"/>
        <v>0</v>
      </c>
      <c r="O37" s="80">
        <f t="shared" si="5"/>
        <v>0</v>
      </c>
      <c r="P37" s="4"/>
      <c r="Q37" s="300">
        <f t="shared" si="6"/>
        <v>0</v>
      </c>
      <c r="R37" s="301"/>
      <c r="S37" s="302">
        <f t="shared" si="7"/>
        <v>0</v>
      </c>
      <c r="T37" s="303"/>
      <c r="U37" s="297">
        <f t="shared" si="8"/>
        <v>0</v>
      </c>
      <c r="V37" s="308"/>
      <c r="W37" s="297">
        <f t="shared" si="19"/>
        <v>0</v>
      </c>
      <c r="X37" s="298"/>
      <c r="Y37" s="9"/>
      <c r="Z37" s="115">
        <f t="shared" si="20"/>
        <v>-7.9</v>
      </c>
      <c r="AA37" s="9"/>
      <c r="AB37" s="96">
        <f t="shared" si="9"/>
        <v>0</v>
      </c>
      <c r="AC37" s="9"/>
      <c r="AD37" s="9"/>
      <c r="AE37" s="9"/>
      <c r="AF37" s="299">
        <f t="shared" si="1"/>
        <v>0</v>
      </c>
      <c r="AG37" s="299"/>
      <c r="AI37" s="28">
        <f t="shared" si="10"/>
        <v>0</v>
      </c>
      <c r="AO37" s="215" t="b">
        <f t="shared" si="22"/>
        <v>0</v>
      </c>
      <c r="AP37" s="215" t="b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8">
        <f t="shared" si="16"/>
        <v>45864</v>
      </c>
      <c r="C38" s="231">
        <f t="shared" si="17"/>
        <v>7</v>
      </c>
      <c r="D38" s="234">
        <f t="shared" si="18"/>
        <v>45864</v>
      </c>
      <c r="E38" s="281" t="str">
        <f>IFERROR(VLOOKUP($D38,Feiertage!$A$4:$C$31,2,FALSE),"")</f>
        <v/>
      </c>
      <c r="F38" s="78"/>
      <c r="G38" s="78"/>
      <c r="H38" s="79" t="str">
        <f>IFERROR(VLOOKUP($D38,Feiertage!$A$4:$C$31,3,FALSE),"")</f>
        <v/>
      </c>
      <c r="I38" s="35"/>
      <c r="J38" s="214"/>
      <c r="K38" s="214"/>
      <c r="L38" s="80">
        <f t="shared" si="3"/>
        <v>0</v>
      </c>
      <c r="M38" s="212"/>
      <c r="N38" s="80">
        <f t="shared" si="4"/>
        <v>0</v>
      </c>
      <c r="O38" s="80">
        <f t="shared" si="5"/>
        <v>0</v>
      </c>
      <c r="P38" s="4"/>
      <c r="Q38" s="300">
        <f t="shared" si="6"/>
        <v>0</v>
      </c>
      <c r="R38" s="301"/>
      <c r="S38" s="302">
        <f t="shared" si="7"/>
        <v>0</v>
      </c>
      <c r="T38" s="303"/>
      <c r="U38" s="297">
        <f t="shared" si="8"/>
        <v>0</v>
      </c>
      <c r="V38" s="308"/>
      <c r="W38" s="297">
        <f t="shared" si="19"/>
        <v>0</v>
      </c>
      <c r="X38" s="298"/>
      <c r="Y38" s="9"/>
      <c r="Z38" s="115">
        <f t="shared" si="20"/>
        <v>-7.9</v>
      </c>
      <c r="AA38" s="9"/>
      <c r="AB38" s="96">
        <f t="shared" si="9"/>
        <v>0</v>
      </c>
      <c r="AC38" s="9"/>
      <c r="AD38" s="9"/>
      <c r="AE38" s="9"/>
      <c r="AF38" s="299">
        <f t="shared" si="1"/>
        <v>0</v>
      </c>
      <c r="AG38" s="299"/>
      <c r="AI38" s="28">
        <f t="shared" si="10"/>
        <v>0</v>
      </c>
      <c r="AO38" s="215" t="b">
        <f t="shared" si="22"/>
        <v>0</v>
      </c>
      <c r="AP38" s="215" t="b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8">
        <f t="shared" si="16"/>
        <v>45865</v>
      </c>
      <c r="C39" s="231">
        <f t="shared" si="17"/>
        <v>1</v>
      </c>
      <c r="D39" s="234">
        <f t="shared" si="18"/>
        <v>45865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35"/>
      <c r="J39" s="214"/>
      <c r="K39" s="214"/>
      <c r="L39" s="80">
        <f t="shared" si="3"/>
        <v>0</v>
      </c>
      <c r="M39" s="212"/>
      <c r="N39" s="80">
        <f t="shared" si="4"/>
        <v>0</v>
      </c>
      <c r="O39" s="80">
        <f t="shared" si="5"/>
        <v>0</v>
      </c>
      <c r="P39" s="4"/>
      <c r="Q39" s="300">
        <f t="shared" si="6"/>
        <v>0</v>
      </c>
      <c r="R39" s="301"/>
      <c r="S39" s="302">
        <f t="shared" si="7"/>
        <v>0</v>
      </c>
      <c r="T39" s="303"/>
      <c r="U39" s="297">
        <f t="shared" si="8"/>
        <v>0</v>
      </c>
      <c r="V39" s="308"/>
      <c r="W39" s="297">
        <f t="shared" si="19"/>
        <v>0</v>
      </c>
      <c r="X39" s="298"/>
      <c r="Y39" s="9"/>
      <c r="Z39" s="115">
        <f t="shared" si="20"/>
        <v>-7.9</v>
      </c>
      <c r="AA39" s="9"/>
      <c r="AB39" s="96">
        <f t="shared" si="9"/>
        <v>0</v>
      </c>
      <c r="AC39" s="9"/>
      <c r="AD39" s="9"/>
      <c r="AE39" s="9"/>
      <c r="AF39" s="299">
        <f t="shared" si="1"/>
        <v>0</v>
      </c>
      <c r="AG39" s="299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8">
        <f t="shared" si="16"/>
        <v>45866</v>
      </c>
      <c r="C40" s="231">
        <f t="shared" si="17"/>
        <v>2</v>
      </c>
      <c r="D40" s="234">
        <f t="shared" si="18"/>
        <v>45866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35"/>
      <c r="J40" s="211"/>
      <c r="K40" s="211"/>
      <c r="L40" s="80">
        <f t="shared" si="3"/>
        <v>0</v>
      </c>
      <c r="M40" s="212"/>
      <c r="N40" s="80">
        <f t="shared" si="4"/>
        <v>0</v>
      </c>
      <c r="O40" s="80">
        <f t="shared" si="5"/>
        <v>0</v>
      </c>
      <c r="P40" s="4"/>
      <c r="Q40" s="300">
        <f t="shared" si="6"/>
        <v>0</v>
      </c>
      <c r="R40" s="301"/>
      <c r="S40" s="302">
        <f t="shared" si="7"/>
        <v>0</v>
      </c>
      <c r="T40" s="303"/>
      <c r="U40" s="297">
        <f t="shared" si="8"/>
        <v>0</v>
      </c>
      <c r="V40" s="308"/>
      <c r="W40" s="297">
        <f t="shared" si="19"/>
        <v>0</v>
      </c>
      <c r="X40" s="298"/>
      <c r="Y40" s="9"/>
      <c r="Z40" s="115">
        <f t="shared" si="20"/>
        <v>-7.9</v>
      </c>
      <c r="AA40" s="9"/>
      <c r="AB40" s="96">
        <f t="shared" si="9"/>
        <v>0</v>
      </c>
      <c r="AC40" s="9"/>
      <c r="AD40" s="9"/>
      <c r="AE40" s="9"/>
      <c r="AF40" s="299">
        <f t="shared" si="1"/>
        <v>0</v>
      </c>
      <c r="AG40" s="299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8">
        <f t="shared" ref="B41:B43" si="23">IFERROR(IF(MONTH(B40+1)=MONTH(B40),B40+1,""),"")</f>
        <v>45867</v>
      </c>
      <c r="C41" s="231">
        <f>IFERROR(WEEKDAY(B41),"")</f>
        <v>3</v>
      </c>
      <c r="D41" s="234">
        <f>IFERROR(IF(MONTH(D40+1)=MONTH(D40),D40+1,""),"")</f>
        <v>45867</v>
      </c>
      <c r="E41" s="281" t="str">
        <f>IFERROR(VLOOKUP($D41,Feiertage!$A$4:$C$31,2,FALSE),"")</f>
        <v/>
      </c>
      <c r="F41" s="78"/>
      <c r="G41" s="78"/>
      <c r="H41" s="79" t="str">
        <f>IFERROR(VLOOKUP($D41,Feiertage!$A$4:$C$31,3,FALSE),"")</f>
        <v/>
      </c>
      <c r="I41" s="35"/>
      <c r="J41" s="211"/>
      <c r="K41" s="211"/>
      <c r="L41" s="80">
        <f t="shared" si="3"/>
        <v>0</v>
      </c>
      <c r="M41" s="212"/>
      <c r="N41" s="80">
        <f t="shared" si="4"/>
        <v>0</v>
      </c>
      <c r="O41" s="80">
        <f t="shared" si="5"/>
        <v>0</v>
      </c>
      <c r="P41" s="4"/>
      <c r="Q41" s="300">
        <f t="shared" ref="Q41" si="24">IF(E41="o",3.95,IF(OR(E41&gt;" ",F41&gt;" ",G41&gt;" "),0,IFERROR(HLOOKUP(C41,$R$7:$X$8,2,FALSE),0)))</f>
        <v>0</v>
      </c>
      <c r="R41" s="301"/>
      <c r="S41" s="302">
        <f t="shared" si="7"/>
        <v>0</v>
      </c>
      <c r="T41" s="303"/>
      <c r="U41" s="297">
        <f t="shared" si="8"/>
        <v>0</v>
      </c>
      <c r="V41" s="308"/>
      <c r="W41" s="297">
        <f t="shared" ref="W41" si="25">IF(D41="",0,ROUND(U41+W40,2))</f>
        <v>0</v>
      </c>
      <c r="X41" s="298"/>
      <c r="Y41" s="9"/>
      <c r="Z41" s="115">
        <f t="shared" ref="Z41:Z42" si="26">IF(D41="",0,Z40+U41)</f>
        <v>-7.9</v>
      </c>
      <c r="AA41" s="9"/>
      <c r="AB41" s="96">
        <f t="shared" si="9"/>
        <v>0</v>
      </c>
      <c r="AC41" s="9"/>
      <c r="AD41" s="9"/>
      <c r="AE41" s="9"/>
      <c r="AF41" s="299">
        <f t="shared" si="1"/>
        <v>0</v>
      </c>
      <c r="AG41" s="299"/>
      <c r="AI41" s="28">
        <f t="shared" si="10"/>
        <v>0</v>
      </c>
      <c r="AO41" s="215" t="b">
        <f t="shared" si="22"/>
        <v>0</v>
      </c>
      <c r="AP41" s="215" t="b">
        <f t="shared" si="11"/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8">
        <f t="shared" si="23"/>
        <v>45868</v>
      </c>
      <c r="C42" s="231">
        <f t="shared" ref="C42:C43" si="27">IFERROR(WEEKDAY(B42),"")</f>
        <v>4</v>
      </c>
      <c r="D42" s="234">
        <f t="shared" ref="D42:D43" si="28">IFERROR(IF(MONTH(D41+1)=MONTH(D41),D41+1,""),"")</f>
        <v>45868</v>
      </c>
      <c r="E42" s="281" t="str">
        <f>IFERROR(VLOOKUP($D42,Feiertage!$A$4:$C$31,2,FALSE),"")</f>
        <v/>
      </c>
      <c r="F42" s="78"/>
      <c r="G42" s="78"/>
      <c r="H42" s="79" t="str">
        <f>IFERROR(VLOOKUP($D42,Feiertage!$A$4:$C$31,3,FALSE),"")</f>
        <v/>
      </c>
      <c r="I42" s="35"/>
      <c r="J42" s="213"/>
      <c r="K42" s="213"/>
      <c r="L42" s="80">
        <f t="shared" si="3"/>
        <v>0</v>
      </c>
      <c r="M42" s="212"/>
      <c r="N42" s="80">
        <f t="shared" si="4"/>
        <v>0</v>
      </c>
      <c r="O42" s="80">
        <f t="shared" si="5"/>
        <v>0</v>
      </c>
      <c r="P42" s="4"/>
      <c r="Q42" s="300">
        <f t="shared" ref="Q42:Q43" si="29">IF(E42="o",3.95,IF(OR(E42&gt;" ",F42&gt;" ",G42&gt;" "),0,IFERROR(HLOOKUP(C42,$R$7:$X$8,2,FALSE),0)))</f>
        <v>0</v>
      </c>
      <c r="R42" s="301"/>
      <c r="S42" s="302">
        <f t="shared" si="7"/>
        <v>0</v>
      </c>
      <c r="T42" s="303"/>
      <c r="U42" s="297">
        <f t="shared" si="8"/>
        <v>0</v>
      </c>
      <c r="V42" s="308"/>
      <c r="W42" s="297">
        <f t="shared" ref="W42:W43" si="30">IF(D42="",0,ROUND(U42+W41,2))</f>
        <v>0</v>
      </c>
      <c r="X42" s="298"/>
      <c r="Y42" s="9"/>
      <c r="Z42" s="115">
        <f t="shared" si="26"/>
        <v>-7.9</v>
      </c>
      <c r="AA42" s="9"/>
      <c r="AB42" s="96">
        <f t="shared" si="9"/>
        <v>0</v>
      </c>
      <c r="AC42" s="9"/>
      <c r="AD42" s="9"/>
      <c r="AE42" s="9"/>
      <c r="AF42" s="299">
        <f t="shared" si="1"/>
        <v>0</v>
      </c>
      <c r="AG42" s="299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28">
        <f t="shared" si="23"/>
        <v>45869</v>
      </c>
      <c r="C43" s="231">
        <f t="shared" si="27"/>
        <v>5</v>
      </c>
      <c r="D43" s="234">
        <f t="shared" si="28"/>
        <v>45869</v>
      </c>
      <c r="E43" s="281" t="str">
        <f>IFERROR(VLOOKUP($D43,Feiertage!$A$4:$C$31,2,FALSE),"")</f>
        <v/>
      </c>
      <c r="F43" s="78"/>
      <c r="G43" s="78"/>
      <c r="H43" s="79" t="str">
        <f>IFERROR(VLOOKUP($D43,Feiertage!$A$4:$C$31,3,FALSE),"")</f>
        <v/>
      </c>
      <c r="I43" s="35"/>
      <c r="J43" s="214"/>
      <c r="K43" s="214"/>
      <c r="L43" s="80">
        <f t="shared" si="3"/>
        <v>0</v>
      </c>
      <c r="M43" s="212"/>
      <c r="N43" s="80">
        <f t="shared" si="4"/>
        <v>0</v>
      </c>
      <c r="O43" s="80">
        <f t="shared" si="5"/>
        <v>0</v>
      </c>
      <c r="P43" s="4"/>
      <c r="Q43" s="300">
        <f t="shared" si="29"/>
        <v>0</v>
      </c>
      <c r="R43" s="301"/>
      <c r="S43" s="302">
        <f t="shared" si="7"/>
        <v>0</v>
      </c>
      <c r="T43" s="303"/>
      <c r="U43" s="297">
        <f t="shared" si="8"/>
        <v>0</v>
      </c>
      <c r="V43" s="308"/>
      <c r="W43" s="297">
        <f t="shared" si="30"/>
        <v>0</v>
      </c>
      <c r="X43" s="298"/>
      <c r="Y43" s="9"/>
      <c r="Z43" s="115">
        <f>IF(D43="",0,Z42+U43)</f>
        <v>-7.9</v>
      </c>
      <c r="AA43" s="9"/>
      <c r="AB43" s="101">
        <f t="shared" si="9"/>
        <v>0</v>
      </c>
      <c r="AC43" s="9"/>
      <c r="AD43" s="9"/>
      <c r="AE43" s="9"/>
      <c r="AF43" s="299">
        <f t="shared" si="1"/>
        <v>0</v>
      </c>
      <c r="AG43" s="299"/>
      <c r="AI43" s="28">
        <f t="shared" si="10"/>
        <v>0</v>
      </c>
      <c r="AK43" s="41"/>
      <c r="AO43" s="215" t="b">
        <f t="shared" si="22"/>
        <v>0</v>
      </c>
      <c r="AP43" s="215" t="b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6"/>
      <c r="J44" s="217">
        <f t="shared" ref="J44:O44" si="31">SUM(J13:J43)</f>
        <v>0</v>
      </c>
      <c r="K44" s="217">
        <f t="shared" si="31"/>
        <v>0</v>
      </c>
      <c r="L44" s="217">
        <f t="shared" si="31"/>
        <v>0</v>
      </c>
      <c r="M44" s="217">
        <f t="shared" si="31"/>
        <v>0</v>
      </c>
      <c r="N44" s="217">
        <f t="shared" si="31"/>
        <v>0</v>
      </c>
      <c r="O44" s="217">
        <f t="shared" si="31"/>
        <v>0</v>
      </c>
      <c r="P44" s="29"/>
      <c r="Q44" s="317">
        <f>SUM(Q13:R43)</f>
        <v>0</v>
      </c>
      <c r="R44" s="318"/>
      <c r="S44" s="326">
        <f>SUM(S13:T43)</f>
        <v>0</v>
      </c>
      <c r="T44" s="327"/>
      <c r="U44" s="324"/>
      <c r="V44" s="325"/>
      <c r="W44" s="333">
        <f t="shared" ref="W44" si="32">IF(S44=0,S44-Q44,IF(AND(W41=0,D41="",AW41=0),W40,IF(AND(W42=0,D42="",AW42=0),W41,IF(AND(W43=0,D43="",AW43=0),W42,W43))))</f>
        <v>0</v>
      </c>
      <c r="X44" s="334"/>
      <c r="Y44" s="29"/>
      <c r="Z44" s="116"/>
      <c r="AA44" s="29"/>
      <c r="AB44" s="102">
        <f>SUM(AB13:AB43)</f>
        <v>0</v>
      </c>
      <c r="AC44" s="29"/>
      <c r="AD44" s="29"/>
      <c r="AE44" s="29"/>
      <c r="AF44" s="299"/>
      <c r="AG44" s="299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09"/>
      <c r="L46" s="310"/>
      <c r="M46" s="6"/>
      <c r="N46" s="309"/>
      <c r="O46" s="310"/>
      <c r="P46" s="48"/>
      <c r="Q46" s="48"/>
      <c r="R46" s="48"/>
      <c r="S46" s="313"/>
      <c r="T46" s="314"/>
      <c r="U46" s="14"/>
      <c r="V46" s="14"/>
      <c r="W46" s="315">
        <f>W44</f>
        <v>0</v>
      </c>
      <c r="X46" s="316"/>
      <c r="Y46" s="14"/>
      <c r="Z46" s="117"/>
      <c r="AA46" s="14"/>
      <c r="AB46" s="98"/>
      <c r="AC46" s="14"/>
      <c r="AD46" s="14"/>
      <c r="AE46" s="14"/>
      <c r="AF46" s="14"/>
      <c r="AG46" s="14"/>
      <c r="AK46" s="83">
        <f>AJ46-AJ46-AJ46</f>
        <v>0</v>
      </c>
      <c r="AL46" s="319"/>
      <c r="AM46" s="319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22">
        <v>0</v>
      </c>
      <c r="X47" s="323"/>
      <c r="Y47" s="6"/>
      <c r="Z47" s="118"/>
      <c r="AA47" s="6"/>
      <c r="AB47" s="99"/>
      <c r="AC47" s="6"/>
      <c r="AD47" s="6"/>
      <c r="AE47" s="6"/>
      <c r="AF47" s="6"/>
      <c r="AG47" s="6"/>
      <c r="AK47" s="82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32</v>
      </c>
      <c r="U48" s="6"/>
      <c r="V48" s="6"/>
      <c r="W48" s="320">
        <f>Juni!W49</f>
        <v>-7.9</v>
      </c>
      <c r="X48" s="321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28">
        <f>W46-W47+W48</f>
        <v>-7.9</v>
      </c>
      <c r="X49" s="329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-7</v>
      </c>
      <c r="AK49" s="9">
        <f>ROUND(W49-AJ49,2)</f>
        <v>-0.9</v>
      </c>
      <c r="AL49" s="87">
        <f>ROUND(AK49*60,0)</f>
        <v>-54</v>
      </c>
      <c r="AM49" s="10" t="str">
        <f>AJ49&amp;" "&amp;"Std."&amp;" "&amp;AL49&amp;" "&amp;"Min."</f>
        <v>-7 Std. -54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84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86" t="str">
        <f>AM49</f>
        <v>-7 Std. -54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107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Bl7A9LOmoo8egUz3wmJh0MmORGs5ekHaDxih65XUXXcbo9OqxF/5aHuia8u76MidREiAzOnockRXsaJ86Y12CQ==" saltValue="IPZAi81nzCKCFuLXMGGdew==" spinCount="100000" sheet="1" selectLockedCells="1"/>
  <mergeCells count="176">
    <mergeCell ref="W49:X49"/>
    <mergeCell ref="W47:X47"/>
    <mergeCell ref="K46:L46"/>
    <mergeCell ref="N46:O46"/>
    <mergeCell ref="S46:T46"/>
    <mergeCell ref="W46:X46"/>
    <mergeCell ref="Q41:R41"/>
    <mergeCell ref="Q42:R42"/>
    <mergeCell ref="Q43:R43"/>
    <mergeCell ref="W42:X42"/>
    <mergeCell ref="AL46:AM46"/>
    <mergeCell ref="W48:X48"/>
    <mergeCell ref="Q44:R44"/>
    <mergeCell ref="S44:T44"/>
    <mergeCell ref="U44:V44"/>
    <mergeCell ref="W44:X44"/>
    <mergeCell ref="AF44:AG44"/>
    <mergeCell ref="AF42:AG42"/>
    <mergeCell ref="AF37:AG37"/>
    <mergeCell ref="AF38:AG38"/>
    <mergeCell ref="W41:X41"/>
    <mergeCell ref="AF41:AG41"/>
    <mergeCell ref="AF43:AG43"/>
    <mergeCell ref="S41:T41"/>
    <mergeCell ref="S42:T42"/>
    <mergeCell ref="U41:V41"/>
    <mergeCell ref="U42:V42"/>
    <mergeCell ref="AF39:AG39"/>
    <mergeCell ref="AF40:AG40"/>
    <mergeCell ref="S39:T39"/>
    <mergeCell ref="S40:T40"/>
    <mergeCell ref="W43:X43"/>
    <mergeCell ref="S43:T43"/>
    <mergeCell ref="U43:V43"/>
    <mergeCell ref="Q38:R38"/>
    <mergeCell ref="S38:T38"/>
    <mergeCell ref="Q34:R34"/>
    <mergeCell ref="Q35:R35"/>
    <mergeCell ref="U35:V35"/>
    <mergeCell ref="W39:X39"/>
    <mergeCell ref="W40:X40"/>
    <mergeCell ref="W38:X38"/>
    <mergeCell ref="W37:X37"/>
    <mergeCell ref="U38:V38"/>
    <mergeCell ref="U39:V39"/>
    <mergeCell ref="U40:V40"/>
    <mergeCell ref="Q40:R40"/>
    <mergeCell ref="Q39:R39"/>
    <mergeCell ref="Q37:R37"/>
    <mergeCell ref="W35:X35"/>
    <mergeCell ref="S37:T37"/>
    <mergeCell ref="U37:V37"/>
    <mergeCell ref="W36:X36"/>
    <mergeCell ref="S35:T35"/>
    <mergeCell ref="S36:T36"/>
    <mergeCell ref="Q33:R33"/>
    <mergeCell ref="S33:T33"/>
    <mergeCell ref="S34:T34"/>
    <mergeCell ref="U33:V33"/>
    <mergeCell ref="U34:V34"/>
    <mergeCell ref="U36:V36"/>
    <mergeCell ref="Q31:R31"/>
    <mergeCell ref="AF31:AG31"/>
    <mergeCell ref="AF32:AG32"/>
    <mergeCell ref="Q32:R32"/>
    <mergeCell ref="S31:T31"/>
    <mergeCell ref="S32:T32"/>
    <mergeCell ref="U31:V31"/>
    <mergeCell ref="U32:V32"/>
    <mergeCell ref="AF35:AG35"/>
    <mergeCell ref="AF36:AG36"/>
    <mergeCell ref="Q36:R36"/>
    <mergeCell ref="AF29:AG29"/>
    <mergeCell ref="AF30:AG30"/>
    <mergeCell ref="W33:X33"/>
    <mergeCell ref="W34:X34"/>
    <mergeCell ref="W31:X31"/>
    <mergeCell ref="W32:X32"/>
    <mergeCell ref="W30:X30"/>
    <mergeCell ref="AF33:AG33"/>
    <mergeCell ref="AF34:AG34"/>
    <mergeCell ref="W29:X29"/>
    <mergeCell ref="Q29:R29"/>
    <mergeCell ref="W27:X27"/>
    <mergeCell ref="S29:T29"/>
    <mergeCell ref="U29:V29"/>
    <mergeCell ref="W28:X28"/>
    <mergeCell ref="S27:T27"/>
    <mergeCell ref="S28:T28"/>
    <mergeCell ref="U30:V30"/>
    <mergeCell ref="Q25:R25"/>
    <mergeCell ref="S25:T25"/>
    <mergeCell ref="S26:T26"/>
    <mergeCell ref="U25:V25"/>
    <mergeCell ref="U26:V26"/>
    <mergeCell ref="Q30:R30"/>
    <mergeCell ref="S30:T30"/>
    <mergeCell ref="Q26:R26"/>
    <mergeCell ref="Q27:R27"/>
    <mergeCell ref="U28:V28"/>
    <mergeCell ref="AF28:AG28"/>
    <mergeCell ref="Q28:R28"/>
    <mergeCell ref="W25:X25"/>
    <mergeCell ref="W26:X26"/>
    <mergeCell ref="W23:X23"/>
    <mergeCell ref="W24:X24"/>
    <mergeCell ref="W22:X22"/>
    <mergeCell ref="AF25:AG25"/>
    <mergeCell ref="AF26:AG26"/>
    <mergeCell ref="Q23:R23"/>
    <mergeCell ref="AF23:AG23"/>
    <mergeCell ref="AF24:AG24"/>
    <mergeCell ref="Q24:R24"/>
    <mergeCell ref="S23:T23"/>
    <mergeCell ref="S24:T24"/>
    <mergeCell ref="U23:V23"/>
    <mergeCell ref="U24:V24"/>
    <mergeCell ref="AF27:AG27"/>
    <mergeCell ref="W21:X21"/>
    <mergeCell ref="U27:V27"/>
    <mergeCell ref="Q21:R21"/>
    <mergeCell ref="W19:X19"/>
    <mergeCell ref="S21:T21"/>
    <mergeCell ref="U21:V21"/>
    <mergeCell ref="W20:X20"/>
    <mergeCell ref="S19:T19"/>
    <mergeCell ref="S20:T20"/>
    <mergeCell ref="AF21:AG21"/>
    <mergeCell ref="U22:V22"/>
    <mergeCell ref="Q22:R22"/>
    <mergeCell ref="S22:T22"/>
    <mergeCell ref="Q19:R19"/>
    <mergeCell ref="AF22:AG22"/>
    <mergeCell ref="Q16:R16"/>
    <mergeCell ref="Q14:R14"/>
    <mergeCell ref="Q15:R15"/>
    <mergeCell ref="U19:V19"/>
    <mergeCell ref="U20:V20"/>
    <mergeCell ref="AF17:AG17"/>
    <mergeCell ref="AF18:AG18"/>
    <mergeCell ref="W18:X18"/>
    <mergeCell ref="W14:X14"/>
    <mergeCell ref="W15:X15"/>
    <mergeCell ref="W16:X16"/>
    <mergeCell ref="W17:X17"/>
    <mergeCell ref="AF19:AG19"/>
    <mergeCell ref="AF20:AG20"/>
    <mergeCell ref="Q20:R20"/>
    <mergeCell ref="Q17:R17"/>
    <mergeCell ref="S17:T17"/>
    <mergeCell ref="S18:T18"/>
    <mergeCell ref="U17:V17"/>
    <mergeCell ref="U18:V18"/>
    <mergeCell ref="Q18:R18"/>
    <mergeCell ref="S15:T15"/>
    <mergeCell ref="S16:T16"/>
    <mergeCell ref="U14:V14"/>
    <mergeCell ref="U15:V15"/>
    <mergeCell ref="U16:V16"/>
    <mergeCell ref="W13:X13"/>
    <mergeCell ref="H5:L5"/>
    <mergeCell ref="M5:O5"/>
    <mergeCell ref="H6:L6"/>
    <mergeCell ref="H7:L7"/>
    <mergeCell ref="W11:X11"/>
    <mergeCell ref="S14:T14"/>
    <mergeCell ref="Q13:R13"/>
    <mergeCell ref="AF15:AG15"/>
    <mergeCell ref="AF16:AG16"/>
    <mergeCell ref="S13:T13"/>
    <mergeCell ref="U13:V13"/>
    <mergeCell ref="AF13:AG13"/>
    <mergeCell ref="AF14:AG14"/>
    <mergeCell ref="H8:L8"/>
    <mergeCell ref="Q11:R11"/>
    <mergeCell ref="U11:V11"/>
  </mergeCells>
  <conditionalFormatting sqref="U13:U43 S13:S43 I13:K43 F13:G43 B13:D43 M13:Q43 W13:W43">
    <cfRule type="expression" dxfId="161" priority="18" stopIfTrue="1">
      <formula>WEEKDAY($B13)=7</formula>
    </cfRule>
    <cfRule type="expression" dxfId="160" priority="19" stopIfTrue="1">
      <formula>WEEKDAY($B13)=1</formula>
    </cfRule>
  </conditionalFormatting>
  <conditionalFormatting sqref="L13:L43">
    <cfRule type="expression" dxfId="159" priority="20" stopIfTrue="1">
      <formula>WEEKDAY($B13)=7</formula>
    </cfRule>
    <cfRule type="expression" dxfId="158" priority="21" stopIfTrue="1">
      <formula>WEEKDAY($B13)=1</formula>
    </cfRule>
    <cfRule type="expression" dxfId="157" priority="22" stopIfTrue="1">
      <formula>$AT13&gt;10</formula>
    </cfRule>
  </conditionalFormatting>
  <conditionalFormatting sqref="M13:M43">
    <cfRule type="expression" dxfId="156" priority="16" stopIfTrue="1">
      <formula>WEEKDAY($B13)=7</formula>
    </cfRule>
    <cfRule type="expression" dxfId="155" priority="17" stopIfTrue="1">
      <formula>WEEKDAY($B13)=1</formula>
    </cfRule>
  </conditionalFormatting>
  <conditionalFormatting sqref="M13:M43">
    <cfRule type="expression" dxfId="154" priority="14" stopIfTrue="1">
      <formula>WEEKDAY($B13)=7</formula>
    </cfRule>
    <cfRule type="expression" dxfId="153" priority="15" stopIfTrue="1">
      <formula>WEEKDAY($B13)=1</formula>
    </cfRule>
  </conditionalFormatting>
  <conditionalFormatting sqref="M13:M43">
    <cfRule type="expression" dxfId="152" priority="12" stopIfTrue="1">
      <formula>WEEKDAY($B13)=7</formula>
    </cfRule>
    <cfRule type="expression" dxfId="151" priority="13" stopIfTrue="1">
      <formula>WEEKDAY($B13)=1</formula>
    </cfRule>
  </conditionalFormatting>
  <conditionalFormatting sqref="M13:M43">
    <cfRule type="expression" dxfId="150" priority="10" stopIfTrue="1">
      <formula>WEEKDAY($B13)=7</formula>
    </cfRule>
    <cfRule type="expression" dxfId="149" priority="11" stopIfTrue="1">
      <formula>WEEKDAY($B13)=1</formula>
    </cfRule>
  </conditionalFormatting>
  <conditionalFormatting sqref="M13:M43">
    <cfRule type="expression" dxfId="148" priority="8" stopIfTrue="1">
      <formula>WEEKDAY($B13)=7</formula>
    </cfRule>
    <cfRule type="expression" dxfId="147" priority="9" stopIfTrue="1">
      <formula>WEEKDAY($B13)=1</formula>
    </cfRule>
  </conditionalFormatting>
  <conditionalFormatting sqref="M13:M43">
    <cfRule type="expression" dxfId="146" priority="6" stopIfTrue="1">
      <formula>WEEKDAY($B13)=7</formula>
    </cfRule>
    <cfRule type="expression" dxfId="145" priority="7" stopIfTrue="1">
      <formula>WEEKDAY($B13)=1</formula>
    </cfRule>
  </conditionalFormatting>
  <conditionalFormatting sqref="E13:E43">
    <cfRule type="expression" dxfId="144" priority="4" stopIfTrue="1">
      <formula>WEEKDAY($C13)=7</formula>
    </cfRule>
    <cfRule type="expression" dxfId="143" priority="5" stopIfTrue="1">
      <formula>WEEKDAY($C13)=1</formula>
    </cfRule>
  </conditionalFormatting>
  <conditionalFormatting sqref="H13:H43">
    <cfRule type="expression" dxfId="142" priority="1" stopIfTrue="1">
      <formula>WEEKDAY($B13)=7</formula>
    </cfRule>
    <cfRule type="expression" dxfId="141" priority="2" stopIfTrue="1">
      <formula>WEEKDAY($B13)=1</formula>
    </cfRule>
    <cfRule type="expression" dxfId="140" priority="3" stopIfTrue="1">
      <formula>$AT13&gt;10</formula>
    </cfRule>
  </conditionalFormatting>
  <dataValidations count="1">
    <dataValidation type="custom" allowBlank="1" showInputMessage="1" showErrorMessage="1" error="Eingabe nur an Samstagen!_x000a_Max. 8 Stunden." sqref="M13:M43" xr:uid="{00000000-0002-0000-0900-000000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/>
  <dimension ref="A1:AV53"/>
  <sheetViews>
    <sheetView showGridLines="0" showRowColHeaders="0" showZeros="0" topLeftCell="B1" zoomScaleNormal="100" workbookViewId="0">
      <pane ySplit="12" topLeftCell="A13" activePane="bottomLeft" state="frozen"/>
      <selection activeCell="J13" sqref="J13"/>
      <selection pane="bottomLeft" activeCell="J13" sqref="J13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3.285156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3.425781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4" width="0" hidden="1" customWidth="1"/>
    <col min="45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02" t="str">
        <f>Persönliche_Daten!F15&amp;" "&amp;Persönliche_Daten!F2</f>
        <v>August 2025</v>
      </c>
      <c r="R2" s="56"/>
      <c r="S2" s="57"/>
      <c r="T2" s="57"/>
      <c r="U2" s="57"/>
      <c r="V2" s="57"/>
      <c r="W2" s="57"/>
      <c r="X2" s="58"/>
      <c r="Y2" s="19"/>
      <c r="Z2" s="110"/>
      <c r="AA2" s="19"/>
      <c r="AB2" s="89"/>
      <c r="AC2" s="19"/>
      <c r="AD2" s="19"/>
      <c r="AE2" s="19"/>
      <c r="AF2" s="20"/>
      <c r="AG2" s="20"/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1">
        <f>Persönliche_Daten!D7</f>
        <v>0</v>
      </c>
      <c r="I5" s="312"/>
      <c r="J5" s="312"/>
      <c r="K5" s="312"/>
      <c r="L5" s="312"/>
      <c r="M5" s="330" t="s">
        <v>35</v>
      </c>
      <c r="N5" s="331"/>
      <c r="O5" s="332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1" t="str">
        <f>Persönliche_Daten!D8</f>
        <v xml:space="preserve"> </v>
      </c>
      <c r="I6" s="312"/>
      <c r="J6" s="312"/>
      <c r="K6" s="312"/>
      <c r="L6" s="312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1">
        <f>Persönliche_Daten!D9</f>
        <v>0</v>
      </c>
      <c r="I7" s="312"/>
      <c r="J7" s="312"/>
      <c r="K7" s="312"/>
      <c r="L7" s="312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1">
        <f>Persönliche_Daten!D10</f>
        <v>0</v>
      </c>
      <c r="I8" s="312"/>
      <c r="J8" s="312"/>
      <c r="K8" s="312"/>
      <c r="L8" s="312"/>
      <c r="M8" s="104"/>
      <c r="N8" s="103" t="s">
        <v>38</v>
      </c>
      <c r="O8" s="146">
        <f>Jahresübersicht!H18</f>
        <v>0</v>
      </c>
      <c r="P8" s="1"/>
      <c r="Q8" s="72" t="s">
        <v>22</v>
      </c>
      <c r="R8" s="144">
        <f>Persönliche_Daten!G15</f>
        <v>0</v>
      </c>
      <c r="S8" s="144">
        <f>Persönliche_Daten!H15</f>
        <v>0</v>
      </c>
      <c r="T8" s="144">
        <f>Persönliche_Daten!I15</f>
        <v>0</v>
      </c>
      <c r="U8" s="144">
        <f>Persönliche_Daten!J15</f>
        <v>0</v>
      </c>
      <c r="V8" s="144">
        <f>Persönliche_Daten!K15</f>
        <v>0</v>
      </c>
      <c r="W8" s="144">
        <f>Persönliche_Daten!L15</f>
        <v>0</v>
      </c>
      <c r="X8" s="145">
        <f>Persönliche_Daten!M15</f>
        <v>0</v>
      </c>
      <c r="Y8" s="26"/>
      <c r="Z8" s="113"/>
      <c r="AA8" s="26"/>
      <c r="AB8" s="92"/>
      <c r="AC8" s="26"/>
      <c r="AD8" s="26"/>
      <c r="AE8" s="26"/>
      <c r="AF8" s="25"/>
      <c r="AG8" s="26"/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05" t="s">
        <v>17</v>
      </c>
      <c r="R11" s="306"/>
      <c r="S11" s="49"/>
      <c r="T11" s="49" t="s">
        <v>18</v>
      </c>
      <c r="U11" s="304" t="s">
        <v>19</v>
      </c>
      <c r="V11" s="304"/>
      <c r="W11" s="304" t="s">
        <v>20</v>
      </c>
      <c r="X11" s="307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41" t="s">
        <v>79</v>
      </c>
      <c r="AT11" s="241" t="s">
        <v>78</v>
      </c>
      <c r="AU11" s="121" t="s">
        <v>80</v>
      </c>
      <c r="AV11" s="242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W48</f>
        <v>-7.9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  <c r="AV12">
        <f>Juli!AV43</f>
        <v>0</v>
      </c>
    </row>
    <row r="13" spans="2:48" s="10" customFormat="1" ht="15" customHeight="1" x14ac:dyDescent="0.2">
      <c r="B13" s="228">
        <f>Persönliche_Daten!N15</f>
        <v>45870</v>
      </c>
      <c r="C13" s="231">
        <f>WEEKDAY(B13)</f>
        <v>6</v>
      </c>
      <c r="D13" s="234">
        <f>Persönliche_Daten!N15</f>
        <v>45870</v>
      </c>
      <c r="E13" s="281" t="str">
        <f>IFERROR(VLOOKUP($D13,Feiertage!$A$4:$C$31,2,FALSE),"")</f>
        <v/>
      </c>
      <c r="F13" s="78"/>
      <c r="G13" s="78"/>
      <c r="H13" s="79" t="str">
        <f>IFERROR(VLOOKUP($D13,Feiertage!$A$4:$C$31,3,FALSE),"")</f>
        <v/>
      </c>
      <c r="I13" s="35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00">
        <f>IF(E13="o",3.95,IF(OR(E13&gt;" ",F13&gt;" ",G13&gt;" "),0,HLOOKUP(C13,$R$7:$X$8,2,FALSE)))</f>
        <v>0</v>
      </c>
      <c r="R13" s="301"/>
      <c r="S13" s="302">
        <f>IF(F13&gt;" ",0,IF(G13&gt;" ",0,IF(L13&gt;0,L13,0)))</f>
        <v>0</v>
      </c>
      <c r="T13" s="303"/>
      <c r="U13" s="297">
        <f>IF(OR(Q13&gt;0,S13&lt;&gt;0),ROUND(S13-Q13,2),0)</f>
        <v>0</v>
      </c>
      <c r="V13" s="308"/>
      <c r="W13" s="297">
        <f>ROUND(U13,2)</f>
        <v>0</v>
      </c>
      <c r="X13" s="298"/>
      <c r="Y13" s="9"/>
      <c r="Z13" s="115">
        <f>Z12+U13</f>
        <v>-7.9</v>
      </c>
      <c r="AA13" s="9"/>
      <c r="AB13" s="96">
        <f>IF(F13="x",1,0)</f>
        <v>0</v>
      </c>
      <c r="AC13" s="9"/>
      <c r="AD13" s="9"/>
      <c r="AE13" s="9"/>
      <c r="AF13" s="299">
        <f t="shared" ref="AF13:AF43" si="1">IF(B13=$R$7,$R$15,IF(B13=$S$7,$S$15,IF(B13=$T$7,$T$15,IF(B13=$U$7,$U$15,IF(B13=$V$7,$V$15,IF(B13=$W$7,$W$15,IF(B13=$X$7,$X$15,0)))))))</f>
        <v>0</v>
      </c>
      <c r="AG13" s="299"/>
      <c r="AH13" s="28"/>
      <c r="AI13" s="28">
        <f>IF(E13="x",AF13-AF13,IF(F13="x",AF13-AF13,IF(G13="x",AF13-AF13,AF13)))</f>
        <v>0</v>
      </c>
      <c r="AJ13" s="9"/>
      <c r="AO13" s="215" t="b">
        <f t="shared" ref="AO13:AO19" si="2">IF(B13="So",IF(J13&lt;10,L13,J13))</f>
        <v>0</v>
      </c>
      <c r="AP13" s="215" t="b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AV12+AU13</f>
        <v>0</v>
      </c>
    </row>
    <row r="14" spans="2:48" s="10" customFormat="1" ht="15" customHeight="1" x14ac:dyDescent="0.2">
      <c r="B14" s="228">
        <f>B13+1</f>
        <v>45871</v>
      </c>
      <c r="C14" s="231">
        <f>WEEKDAY(B14)</f>
        <v>7</v>
      </c>
      <c r="D14" s="234">
        <f>D13+1</f>
        <v>45871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35"/>
      <c r="J14" s="213"/>
      <c r="K14" s="213"/>
      <c r="L14" s="80">
        <f t="shared" ref="L14:L43" si="3">AT14</f>
        <v>0</v>
      </c>
      <c r="M14" s="212"/>
      <c r="N14" s="80">
        <f t="shared" ref="N14:N43" si="4">IF(C14=1,L14,0)</f>
        <v>0</v>
      </c>
      <c r="O14" s="80">
        <f t="shared" ref="O14:O43" si="5">IF(AP14=FALSE,0,L14)</f>
        <v>0</v>
      </c>
      <c r="P14" s="5"/>
      <c r="Q14" s="300">
        <f t="shared" ref="Q14:Q40" si="6">IF(E14="o",3.95,IF(OR(E14&gt;" ",F14&gt;" ",G14&gt;" "),0,HLOOKUP(C14,$R$7:$X$8,2,FALSE)))</f>
        <v>0</v>
      </c>
      <c r="R14" s="301"/>
      <c r="S14" s="302">
        <f t="shared" ref="S14:S43" si="7">IF(F14&gt;" ",0,IF(G14&gt;" ",0,IF(L14&gt;0,L14,0)))</f>
        <v>0</v>
      </c>
      <c r="T14" s="303"/>
      <c r="U14" s="297">
        <f t="shared" ref="U14:U43" si="8">IF(OR(Q14&gt;0,S14&lt;&gt;0),ROUND(S14-Q14,2),0)</f>
        <v>0</v>
      </c>
      <c r="V14" s="308"/>
      <c r="W14" s="297">
        <f>ROUND(W13+U14,2)</f>
        <v>0</v>
      </c>
      <c r="X14" s="298"/>
      <c r="Y14" s="9"/>
      <c r="Z14" s="115">
        <f>Z13+U14</f>
        <v>-7.9</v>
      </c>
      <c r="AA14" s="9"/>
      <c r="AB14" s="96">
        <f t="shared" ref="AB14:AB43" si="9">IF(F14="x",1,0)</f>
        <v>0</v>
      </c>
      <c r="AC14" s="9"/>
      <c r="AD14" s="9"/>
      <c r="AE14" s="9"/>
      <c r="AF14" s="299">
        <f t="shared" si="1"/>
        <v>0</v>
      </c>
      <c r="AG14" s="299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2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8">
        <f t="shared" ref="B15:B40" si="16">B14+1</f>
        <v>45872</v>
      </c>
      <c r="C15" s="231">
        <f t="shared" ref="C15:C40" si="17">WEEKDAY(B15)</f>
        <v>1</v>
      </c>
      <c r="D15" s="234">
        <f t="shared" ref="D15:D40" si="18">D14+1</f>
        <v>45872</v>
      </c>
      <c r="E15" s="281" t="str">
        <f>IFERROR(VLOOKUP($D15,Feiertage!$A$4:$C$31,2,FALSE),"")</f>
        <v/>
      </c>
      <c r="F15" s="78"/>
      <c r="G15" s="78"/>
      <c r="H15" s="79" t="str">
        <f>IFERROR(VLOOKUP($D15,Feiertage!$A$4:$C$31,3,FALSE),"")</f>
        <v/>
      </c>
      <c r="I15" s="35"/>
      <c r="J15" s="214"/>
      <c r="K15" s="214"/>
      <c r="L15" s="80">
        <f t="shared" si="3"/>
        <v>0</v>
      </c>
      <c r="M15" s="212"/>
      <c r="N15" s="80">
        <f t="shared" si="4"/>
        <v>0</v>
      </c>
      <c r="O15" s="80">
        <f t="shared" si="5"/>
        <v>0</v>
      </c>
      <c r="P15" s="4"/>
      <c r="Q15" s="300">
        <f t="shared" si="6"/>
        <v>0</v>
      </c>
      <c r="R15" s="301"/>
      <c r="S15" s="302">
        <f t="shared" si="7"/>
        <v>0</v>
      </c>
      <c r="T15" s="303"/>
      <c r="U15" s="297">
        <f t="shared" si="8"/>
        <v>0</v>
      </c>
      <c r="V15" s="308"/>
      <c r="W15" s="297">
        <f t="shared" ref="W15:W40" si="19">ROUND(W14+U15,2)</f>
        <v>0</v>
      </c>
      <c r="X15" s="298"/>
      <c r="Y15" s="9"/>
      <c r="Z15" s="115">
        <f t="shared" ref="Z15:Z40" si="20">Z14+U15</f>
        <v>-7.9</v>
      </c>
      <c r="AA15" s="9"/>
      <c r="AB15" s="96">
        <f t="shared" si="9"/>
        <v>0</v>
      </c>
      <c r="AC15" s="9"/>
      <c r="AD15" s="9"/>
      <c r="AE15" s="9"/>
      <c r="AF15" s="299">
        <f t="shared" si="1"/>
        <v>0</v>
      </c>
      <c r="AG15" s="299"/>
      <c r="AH15" s="28"/>
      <c r="AI15" s="28">
        <f t="shared" si="10"/>
        <v>0</v>
      </c>
      <c r="AO15" s="215" t="b">
        <f t="shared" si="2"/>
        <v>0</v>
      </c>
      <c r="AP15" s="215" t="b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8">
        <f t="shared" si="16"/>
        <v>45873</v>
      </c>
      <c r="C16" s="231">
        <f t="shared" si="17"/>
        <v>2</v>
      </c>
      <c r="D16" s="234">
        <f t="shared" si="18"/>
        <v>45873</v>
      </c>
      <c r="E16" s="281" t="str">
        <f>IFERROR(VLOOKUP($D16,Feiertage!$A$4:$C$31,2,FALSE),"")</f>
        <v/>
      </c>
      <c r="F16" s="81"/>
      <c r="G16" s="81"/>
      <c r="H16" s="79" t="str">
        <f>IFERROR(VLOOKUP($D16,Feiertage!$A$4:$C$31,3,FALSE),"")</f>
        <v/>
      </c>
      <c r="I16" s="35"/>
      <c r="J16" s="214"/>
      <c r="K16" s="214"/>
      <c r="L16" s="80">
        <f t="shared" si="3"/>
        <v>0</v>
      </c>
      <c r="M16" s="212"/>
      <c r="N16" s="80">
        <f t="shared" si="4"/>
        <v>0</v>
      </c>
      <c r="O16" s="80">
        <f t="shared" si="5"/>
        <v>0</v>
      </c>
      <c r="P16" s="4"/>
      <c r="Q16" s="300">
        <f t="shared" si="6"/>
        <v>0</v>
      </c>
      <c r="R16" s="301"/>
      <c r="S16" s="302">
        <f t="shared" si="7"/>
        <v>0</v>
      </c>
      <c r="T16" s="303"/>
      <c r="U16" s="297">
        <f t="shared" si="8"/>
        <v>0</v>
      </c>
      <c r="V16" s="308"/>
      <c r="W16" s="297">
        <f t="shared" si="19"/>
        <v>0</v>
      </c>
      <c r="X16" s="298"/>
      <c r="Y16" s="9"/>
      <c r="Z16" s="115">
        <f t="shared" si="20"/>
        <v>-7.9</v>
      </c>
      <c r="AA16" s="9"/>
      <c r="AB16" s="96">
        <f t="shared" si="9"/>
        <v>0</v>
      </c>
      <c r="AC16" s="9"/>
      <c r="AD16" s="9"/>
      <c r="AE16" s="9"/>
      <c r="AF16" s="299">
        <f t="shared" si="1"/>
        <v>0</v>
      </c>
      <c r="AG16" s="299"/>
      <c r="AH16" s="28"/>
      <c r="AI16" s="28">
        <f t="shared" si="10"/>
        <v>0</v>
      </c>
      <c r="AO16" s="215" t="b">
        <f t="shared" si="2"/>
        <v>0</v>
      </c>
      <c r="AP16" s="215" t="b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48" s="10" customFormat="1" ht="15" customHeight="1" x14ac:dyDescent="0.2">
      <c r="B17" s="228">
        <f t="shared" si="16"/>
        <v>45874</v>
      </c>
      <c r="C17" s="231">
        <f t="shared" si="17"/>
        <v>3</v>
      </c>
      <c r="D17" s="234">
        <f t="shared" si="18"/>
        <v>45874</v>
      </c>
      <c r="E17" s="281" t="str">
        <f>IFERROR(VLOOKUP($D17,Feiertage!$A$4:$C$31,2,FALSE),"")</f>
        <v/>
      </c>
      <c r="F17" s="81"/>
      <c r="G17" s="81"/>
      <c r="H17" s="79" t="str">
        <f>IFERROR(VLOOKUP($D17,Feiertage!$A$4:$C$31,3,FALSE),"")</f>
        <v/>
      </c>
      <c r="I17" s="35"/>
      <c r="J17" s="214"/>
      <c r="K17" s="214"/>
      <c r="L17" s="80">
        <f t="shared" si="3"/>
        <v>0</v>
      </c>
      <c r="M17" s="212"/>
      <c r="N17" s="80">
        <f t="shared" si="4"/>
        <v>0</v>
      </c>
      <c r="O17" s="80">
        <f t="shared" si="5"/>
        <v>0</v>
      </c>
      <c r="P17" s="4"/>
      <c r="Q17" s="300">
        <f t="shared" si="6"/>
        <v>0</v>
      </c>
      <c r="R17" s="301"/>
      <c r="S17" s="302">
        <f t="shared" si="7"/>
        <v>0</v>
      </c>
      <c r="T17" s="303"/>
      <c r="U17" s="297">
        <f t="shared" si="8"/>
        <v>0</v>
      </c>
      <c r="V17" s="308"/>
      <c r="W17" s="297">
        <f t="shared" si="19"/>
        <v>0</v>
      </c>
      <c r="X17" s="298"/>
      <c r="Y17" s="9"/>
      <c r="Z17" s="115">
        <f t="shared" si="20"/>
        <v>-7.9</v>
      </c>
      <c r="AA17" s="9"/>
      <c r="AB17" s="96">
        <f t="shared" si="9"/>
        <v>0</v>
      </c>
      <c r="AC17" s="9"/>
      <c r="AD17" s="9"/>
      <c r="AE17" s="9"/>
      <c r="AF17" s="299">
        <f t="shared" si="1"/>
        <v>0</v>
      </c>
      <c r="AG17" s="299"/>
      <c r="AH17" s="28"/>
      <c r="AI17" s="28">
        <f t="shared" si="10"/>
        <v>0</v>
      </c>
      <c r="AO17" s="215" t="b">
        <f t="shared" si="2"/>
        <v>0</v>
      </c>
      <c r="AP17" s="215" t="b">
        <f t="shared" si="11"/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48" s="10" customFormat="1" ht="15" customHeight="1" x14ac:dyDescent="0.2">
      <c r="B18" s="228">
        <f t="shared" si="16"/>
        <v>45875</v>
      </c>
      <c r="C18" s="231">
        <f t="shared" si="17"/>
        <v>4</v>
      </c>
      <c r="D18" s="234">
        <f t="shared" si="18"/>
        <v>45875</v>
      </c>
      <c r="E18" s="281" t="str">
        <f>IFERROR(VLOOKUP($D18,Feiertage!$A$4:$C$31,2,FALSE),"")</f>
        <v/>
      </c>
      <c r="F18" s="78"/>
      <c r="G18" s="78"/>
      <c r="H18" s="79" t="str">
        <f>IFERROR(VLOOKUP($D18,Feiertage!$A$4:$C$31,3,FALSE),"")</f>
        <v/>
      </c>
      <c r="I18" s="35"/>
      <c r="J18" s="214"/>
      <c r="K18" s="214"/>
      <c r="L18" s="80">
        <f t="shared" si="3"/>
        <v>0</v>
      </c>
      <c r="M18" s="212"/>
      <c r="N18" s="80">
        <f t="shared" si="4"/>
        <v>0</v>
      </c>
      <c r="O18" s="80">
        <f t="shared" si="5"/>
        <v>0</v>
      </c>
      <c r="P18" s="4"/>
      <c r="Q18" s="300">
        <f t="shared" si="6"/>
        <v>0</v>
      </c>
      <c r="R18" s="301"/>
      <c r="S18" s="302">
        <f t="shared" si="7"/>
        <v>0</v>
      </c>
      <c r="T18" s="303"/>
      <c r="U18" s="297">
        <f t="shared" si="8"/>
        <v>0</v>
      </c>
      <c r="V18" s="308"/>
      <c r="W18" s="297">
        <f t="shared" si="19"/>
        <v>0</v>
      </c>
      <c r="X18" s="298"/>
      <c r="Y18" s="9"/>
      <c r="Z18" s="115">
        <f t="shared" si="20"/>
        <v>-7.9</v>
      </c>
      <c r="AA18" s="9"/>
      <c r="AB18" s="96">
        <f t="shared" si="9"/>
        <v>0</v>
      </c>
      <c r="AC18" s="9"/>
      <c r="AD18" s="9"/>
      <c r="AE18" s="9"/>
      <c r="AF18" s="299">
        <f t="shared" si="1"/>
        <v>0</v>
      </c>
      <c r="AG18" s="299"/>
      <c r="AH18" s="28"/>
      <c r="AI18" s="28">
        <f t="shared" si="10"/>
        <v>0</v>
      </c>
      <c r="AO18" s="215" t="b">
        <f t="shared" si="2"/>
        <v>0</v>
      </c>
      <c r="AP18" s="215" t="b">
        <f t="shared" si="11"/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48" s="10" customFormat="1" ht="15" customHeight="1" x14ac:dyDescent="0.2">
      <c r="B19" s="228">
        <f t="shared" si="16"/>
        <v>45876</v>
      </c>
      <c r="C19" s="231">
        <f t="shared" si="17"/>
        <v>5</v>
      </c>
      <c r="D19" s="234">
        <f t="shared" si="18"/>
        <v>45876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35"/>
      <c r="J19" s="211"/>
      <c r="K19" s="211"/>
      <c r="L19" s="80">
        <f t="shared" si="3"/>
        <v>0</v>
      </c>
      <c r="M19" s="212"/>
      <c r="N19" s="80">
        <f t="shared" si="4"/>
        <v>0</v>
      </c>
      <c r="O19" s="80">
        <f t="shared" si="5"/>
        <v>0</v>
      </c>
      <c r="P19" s="4"/>
      <c r="Q19" s="300">
        <f t="shared" si="6"/>
        <v>0</v>
      </c>
      <c r="R19" s="301"/>
      <c r="S19" s="302">
        <f t="shared" si="7"/>
        <v>0</v>
      </c>
      <c r="T19" s="303"/>
      <c r="U19" s="297">
        <f t="shared" si="8"/>
        <v>0</v>
      </c>
      <c r="V19" s="308"/>
      <c r="W19" s="297">
        <f t="shared" si="19"/>
        <v>0</v>
      </c>
      <c r="X19" s="298"/>
      <c r="Y19" s="9"/>
      <c r="Z19" s="115">
        <f t="shared" si="20"/>
        <v>-7.9</v>
      </c>
      <c r="AA19" s="9"/>
      <c r="AB19" s="96">
        <f t="shared" si="9"/>
        <v>0</v>
      </c>
      <c r="AC19" s="9"/>
      <c r="AD19" s="9"/>
      <c r="AE19" s="9"/>
      <c r="AF19" s="299">
        <f t="shared" si="1"/>
        <v>0</v>
      </c>
      <c r="AG19" s="299"/>
      <c r="AI19" s="28">
        <f t="shared" si="10"/>
        <v>0</v>
      </c>
      <c r="AO19" s="215" t="b">
        <f t="shared" si="2"/>
        <v>0</v>
      </c>
      <c r="AP19" s="215" t="b">
        <f t="shared" si="11"/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</row>
    <row r="20" spans="2:48" s="10" customFormat="1" ht="15" customHeight="1" x14ac:dyDescent="0.2">
      <c r="B20" s="228">
        <f t="shared" si="16"/>
        <v>45877</v>
      </c>
      <c r="C20" s="231">
        <f t="shared" si="17"/>
        <v>6</v>
      </c>
      <c r="D20" s="234">
        <f t="shared" si="18"/>
        <v>45877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35"/>
      <c r="J20" s="211"/>
      <c r="K20" s="211"/>
      <c r="L20" s="80">
        <f t="shared" si="3"/>
        <v>0</v>
      </c>
      <c r="M20" s="212"/>
      <c r="N20" s="80">
        <f t="shared" si="4"/>
        <v>0</v>
      </c>
      <c r="O20" s="80">
        <f t="shared" si="5"/>
        <v>0</v>
      </c>
      <c r="P20" s="4"/>
      <c r="Q20" s="300">
        <f t="shared" si="6"/>
        <v>0</v>
      </c>
      <c r="R20" s="301"/>
      <c r="S20" s="302">
        <f t="shared" si="7"/>
        <v>0</v>
      </c>
      <c r="T20" s="303"/>
      <c r="U20" s="297">
        <f t="shared" si="8"/>
        <v>0</v>
      </c>
      <c r="V20" s="308"/>
      <c r="W20" s="297">
        <f t="shared" si="19"/>
        <v>0</v>
      </c>
      <c r="X20" s="298"/>
      <c r="Y20" s="9"/>
      <c r="Z20" s="115">
        <f t="shared" si="20"/>
        <v>-7.9</v>
      </c>
      <c r="AA20" s="9"/>
      <c r="AB20" s="96">
        <f t="shared" si="9"/>
        <v>0</v>
      </c>
      <c r="AC20" s="9"/>
      <c r="AD20" s="9"/>
      <c r="AE20" s="9"/>
      <c r="AF20" s="299">
        <f t="shared" si="1"/>
        <v>0</v>
      </c>
      <c r="AG20" s="299"/>
      <c r="AI20" s="28">
        <f t="shared" si="10"/>
        <v>0</v>
      </c>
      <c r="AO20" s="215" t="b">
        <f t="shared" ref="AO20:AO43" si="22">IF(B20="So",IF(J20&lt;10,L20,J20))</f>
        <v>0</v>
      </c>
      <c r="AP20" s="215" t="b">
        <f t="shared" si="11"/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48" s="10" customFormat="1" ht="15" customHeight="1" x14ac:dyDescent="0.2">
      <c r="B21" s="228">
        <f t="shared" si="16"/>
        <v>45878</v>
      </c>
      <c r="C21" s="231">
        <f t="shared" si="17"/>
        <v>7</v>
      </c>
      <c r="D21" s="234">
        <f t="shared" si="18"/>
        <v>45878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35"/>
      <c r="J21" s="213"/>
      <c r="K21" s="213"/>
      <c r="L21" s="80">
        <f t="shared" si="3"/>
        <v>0</v>
      </c>
      <c r="M21" s="212"/>
      <c r="N21" s="80">
        <f t="shared" si="4"/>
        <v>0</v>
      </c>
      <c r="O21" s="80">
        <f t="shared" si="5"/>
        <v>0</v>
      </c>
      <c r="P21" s="4"/>
      <c r="Q21" s="300">
        <f t="shared" si="6"/>
        <v>0</v>
      </c>
      <c r="R21" s="301"/>
      <c r="S21" s="302">
        <f t="shared" si="7"/>
        <v>0</v>
      </c>
      <c r="T21" s="303"/>
      <c r="U21" s="297">
        <f t="shared" si="8"/>
        <v>0</v>
      </c>
      <c r="V21" s="308"/>
      <c r="W21" s="297">
        <f t="shared" si="19"/>
        <v>0</v>
      </c>
      <c r="X21" s="298"/>
      <c r="Y21" s="9"/>
      <c r="Z21" s="115">
        <f t="shared" si="20"/>
        <v>-7.9</v>
      </c>
      <c r="AA21" s="9"/>
      <c r="AB21" s="96">
        <f t="shared" si="9"/>
        <v>0</v>
      </c>
      <c r="AC21" s="9"/>
      <c r="AD21" s="9"/>
      <c r="AE21" s="9"/>
      <c r="AF21" s="299">
        <f t="shared" si="1"/>
        <v>0</v>
      </c>
      <c r="AG21" s="299"/>
      <c r="AI21" s="28">
        <f t="shared" si="10"/>
        <v>0</v>
      </c>
      <c r="AO21" s="215" t="b">
        <f t="shared" si="22"/>
        <v>0</v>
      </c>
      <c r="AP21" s="215" t="b">
        <f t="shared" si="11"/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48" s="10" customFormat="1" ht="15" customHeight="1" x14ac:dyDescent="0.2">
      <c r="B22" s="228">
        <f t="shared" si="16"/>
        <v>45879</v>
      </c>
      <c r="C22" s="231">
        <f t="shared" si="17"/>
        <v>1</v>
      </c>
      <c r="D22" s="234">
        <f t="shared" si="18"/>
        <v>45879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35"/>
      <c r="J22" s="214"/>
      <c r="K22" s="214"/>
      <c r="L22" s="80">
        <f t="shared" si="3"/>
        <v>0</v>
      </c>
      <c r="M22" s="212"/>
      <c r="N22" s="80">
        <f t="shared" si="4"/>
        <v>0</v>
      </c>
      <c r="O22" s="80">
        <f t="shared" si="5"/>
        <v>0</v>
      </c>
      <c r="P22" s="4"/>
      <c r="Q22" s="300">
        <f t="shared" si="6"/>
        <v>0</v>
      </c>
      <c r="R22" s="301"/>
      <c r="S22" s="302">
        <f t="shared" si="7"/>
        <v>0</v>
      </c>
      <c r="T22" s="303"/>
      <c r="U22" s="297">
        <f t="shared" si="8"/>
        <v>0</v>
      </c>
      <c r="V22" s="308"/>
      <c r="W22" s="297">
        <f t="shared" si="19"/>
        <v>0</v>
      </c>
      <c r="X22" s="298"/>
      <c r="Y22" s="9"/>
      <c r="Z22" s="115">
        <f t="shared" si="20"/>
        <v>-7.9</v>
      </c>
      <c r="AA22" s="9"/>
      <c r="AB22" s="96">
        <f t="shared" si="9"/>
        <v>0</v>
      </c>
      <c r="AC22" s="9"/>
      <c r="AD22" s="9"/>
      <c r="AE22" s="9"/>
      <c r="AF22" s="299">
        <f t="shared" si="1"/>
        <v>0</v>
      </c>
      <c r="AG22" s="299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48" s="10" customFormat="1" ht="15" customHeight="1" x14ac:dyDescent="0.2">
      <c r="B23" s="228">
        <f t="shared" si="16"/>
        <v>45880</v>
      </c>
      <c r="C23" s="231">
        <f t="shared" si="17"/>
        <v>2</v>
      </c>
      <c r="D23" s="234">
        <f t="shared" si="18"/>
        <v>45880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35"/>
      <c r="J23" s="214"/>
      <c r="K23" s="214"/>
      <c r="L23" s="80">
        <f t="shared" si="3"/>
        <v>0</v>
      </c>
      <c r="M23" s="212"/>
      <c r="N23" s="80">
        <f t="shared" si="4"/>
        <v>0</v>
      </c>
      <c r="O23" s="80">
        <f t="shared" si="5"/>
        <v>0</v>
      </c>
      <c r="P23" s="4"/>
      <c r="Q23" s="300">
        <f t="shared" si="6"/>
        <v>0</v>
      </c>
      <c r="R23" s="301"/>
      <c r="S23" s="302">
        <f t="shared" si="7"/>
        <v>0</v>
      </c>
      <c r="T23" s="303"/>
      <c r="U23" s="297">
        <f t="shared" si="8"/>
        <v>0</v>
      </c>
      <c r="V23" s="308"/>
      <c r="W23" s="297">
        <f t="shared" si="19"/>
        <v>0</v>
      </c>
      <c r="X23" s="298"/>
      <c r="Y23" s="9"/>
      <c r="Z23" s="115">
        <f t="shared" si="20"/>
        <v>-7.9</v>
      </c>
      <c r="AA23" s="9"/>
      <c r="AB23" s="96">
        <f t="shared" si="9"/>
        <v>0</v>
      </c>
      <c r="AC23" s="9"/>
      <c r="AD23" s="9"/>
      <c r="AE23" s="9"/>
      <c r="AF23" s="299">
        <f t="shared" si="1"/>
        <v>0</v>
      </c>
      <c r="AG23" s="299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48" s="10" customFormat="1" ht="15" customHeight="1" x14ac:dyDescent="0.2">
      <c r="B24" s="228">
        <f t="shared" si="16"/>
        <v>45881</v>
      </c>
      <c r="C24" s="231">
        <f t="shared" si="17"/>
        <v>3</v>
      </c>
      <c r="D24" s="234">
        <f t="shared" si="18"/>
        <v>45881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35"/>
      <c r="J24" s="214"/>
      <c r="K24" s="214"/>
      <c r="L24" s="80">
        <f t="shared" si="3"/>
        <v>0</v>
      </c>
      <c r="M24" s="212"/>
      <c r="N24" s="80">
        <f t="shared" si="4"/>
        <v>0</v>
      </c>
      <c r="O24" s="80">
        <f t="shared" si="5"/>
        <v>0</v>
      </c>
      <c r="P24" s="4"/>
      <c r="Q24" s="300">
        <f t="shared" si="6"/>
        <v>0</v>
      </c>
      <c r="R24" s="301"/>
      <c r="S24" s="302">
        <f t="shared" si="7"/>
        <v>0</v>
      </c>
      <c r="T24" s="303"/>
      <c r="U24" s="297">
        <f t="shared" si="8"/>
        <v>0</v>
      </c>
      <c r="V24" s="308"/>
      <c r="W24" s="297">
        <f t="shared" si="19"/>
        <v>0</v>
      </c>
      <c r="X24" s="298"/>
      <c r="Y24" s="9"/>
      <c r="Z24" s="115">
        <f t="shared" si="20"/>
        <v>-7.9</v>
      </c>
      <c r="AA24" s="9"/>
      <c r="AB24" s="96">
        <f t="shared" si="9"/>
        <v>0</v>
      </c>
      <c r="AC24" s="9"/>
      <c r="AD24" s="9"/>
      <c r="AE24" s="9"/>
      <c r="AF24" s="299">
        <f t="shared" si="1"/>
        <v>0</v>
      </c>
      <c r="AG24" s="299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48" s="10" customFormat="1" ht="15" customHeight="1" x14ac:dyDescent="0.2">
      <c r="B25" s="228">
        <f t="shared" si="16"/>
        <v>45882</v>
      </c>
      <c r="C25" s="231">
        <f t="shared" si="17"/>
        <v>4</v>
      </c>
      <c r="D25" s="234">
        <f t="shared" si="18"/>
        <v>45882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35"/>
      <c r="J25" s="213"/>
      <c r="K25" s="213"/>
      <c r="L25" s="80">
        <f t="shared" si="3"/>
        <v>0</v>
      </c>
      <c r="M25" s="212"/>
      <c r="N25" s="80">
        <f t="shared" si="4"/>
        <v>0</v>
      </c>
      <c r="O25" s="80">
        <f t="shared" si="5"/>
        <v>0</v>
      </c>
      <c r="P25" s="4"/>
      <c r="Q25" s="300">
        <f t="shared" si="6"/>
        <v>0</v>
      </c>
      <c r="R25" s="301"/>
      <c r="S25" s="302">
        <f t="shared" si="7"/>
        <v>0</v>
      </c>
      <c r="T25" s="303"/>
      <c r="U25" s="297">
        <f t="shared" si="8"/>
        <v>0</v>
      </c>
      <c r="V25" s="308"/>
      <c r="W25" s="297">
        <f t="shared" si="19"/>
        <v>0</v>
      </c>
      <c r="X25" s="298"/>
      <c r="Y25" s="9"/>
      <c r="Z25" s="115">
        <f t="shared" si="20"/>
        <v>-7.9</v>
      </c>
      <c r="AA25" s="9"/>
      <c r="AB25" s="96">
        <f t="shared" si="9"/>
        <v>0</v>
      </c>
      <c r="AC25" s="9"/>
      <c r="AD25" s="9"/>
      <c r="AE25" s="9"/>
      <c r="AF25" s="299">
        <f t="shared" si="1"/>
        <v>0</v>
      </c>
      <c r="AG25" s="299"/>
      <c r="AI25" s="28">
        <f t="shared" si="10"/>
        <v>0</v>
      </c>
      <c r="AO25" s="215" t="b">
        <f t="shared" si="22"/>
        <v>0</v>
      </c>
      <c r="AP25" s="215" t="b">
        <f t="shared" si="11"/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48" s="10" customFormat="1" ht="15" customHeight="1" x14ac:dyDescent="0.2">
      <c r="B26" s="228">
        <f t="shared" si="16"/>
        <v>45883</v>
      </c>
      <c r="C26" s="231">
        <f t="shared" si="17"/>
        <v>5</v>
      </c>
      <c r="D26" s="234">
        <f t="shared" si="18"/>
        <v>45883</v>
      </c>
      <c r="E26" s="281" t="str">
        <f>IFERROR(VLOOKUP($D26,Feiertage!$A$4:$C$31,2,FALSE),"")</f>
        <v/>
      </c>
      <c r="F26" s="78"/>
      <c r="G26" s="78"/>
      <c r="H26" s="79" t="str">
        <f>IFERROR(VLOOKUP($D26,Feiertage!$A$4:$C$31,3,FALSE),"")</f>
        <v/>
      </c>
      <c r="I26" s="35"/>
      <c r="J26" s="211"/>
      <c r="K26" s="211"/>
      <c r="L26" s="80">
        <f t="shared" si="3"/>
        <v>0</v>
      </c>
      <c r="M26" s="212"/>
      <c r="N26" s="80">
        <f t="shared" si="4"/>
        <v>0</v>
      </c>
      <c r="O26" s="80">
        <f t="shared" si="5"/>
        <v>0</v>
      </c>
      <c r="P26" s="4"/>
      <c r="Q26" s="300">
        <f t="shared" si="6"/>
        <v>0</v>
      </c>
      <c r="R26" s="301"/>
      <c r="S26" s="302">
        <f t="shared" si="7"/>
        <v>0</v>
      </c>
      <c r="T26" s="303"/>
      <c r="U26" s="297">
        <f t="shared" si="8"/>
        <v>0</v>
      </c>
      <c r="V26" s="308"/>
      <c r="W26" s="297">
        <f t="shared" si="19"/>
        <v>0</v>
      </c>
      <c r="X26" s="298"/>
      <c r="Y26" s="9"/>
      <c r="Z26" s="115">
        <f t="shared" si="20"/>
        <v>-7.9</v>
      </c>
      <c r="AA26" s="9"/>
      <c r="AB26" s="96">
        <f t="shared" si="9"/>
        <v>0</v>
      </c>
      <c r="AC26" s="9"/>
      <c r="AD26" s="9"/>
      <c r="AE26" s="9"/>
      <c r="AF26" s="299">
        <f t="shared" si="1"/>
        <v>0</v>
      </c>
      <c r="AG26" s="299"/>
      <c r="AI26" s="28">
        <f t="shared" si="10"/>
        <v>0</v>
      </c>
      <c r="AO26" s="215" t="b">
        <f t="shared" si="22"/>
        <v>0</v>
      </c>
      <c r="AP26" s="215" t="b">
        <f t="shared" si="11"/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48" s="10" customFormat="1" ht="15" customHeight="1" x14ac:dyDescent="0.2">
      <c r="B27" s="228">
        <f t="shared" si="16"/>
        <v>45884</v>
      </c>
      <c r="C27" s="231">
        <f t="shared" si="17"/>
        <v>6</v>
      </c>
      <c r="D27" s="234">
        <f t="shared" si="18"/>
        <v>45884</v>
      </c>
      <c r="E27" s="281">
        <f>IFERROR(VLOOKUP($D27,Feiertage!$A$4:$C$31,2,FALSE),"")</f>
        <v>0</v>
      </c>
      <c r="F27" s="78"/>
      <c r="G27" s="78"/>
      <c r="H27" s="79" t="str">
        <f>IFERROR(VLOOKUP($D27,Feiertage!$A$4:$C$31,3,FALSE),"")</f>
        <v>Maria Himmelfahrt</v>
      </c>
      <c r="I27" s="35"/>
      <c r="J27" s="211"/>
      <c r="K27" s="211"/>
      <c r="L27" s="80">
        <f t="shared" si="3"/>
        <v>0</v>
      </c>
      <c r="M27" s="212"/>
      <c r="N27" s="80">
        <f t="shared" si="4"/>
        <v>0</v>
      </c>
      <c r="O27" s="80">
        <f t="shared" si="5"/>
        <v>0</v>
      </c>
      <c r="P27" s="4"/>
      <c r="Q27" s="300">
        <f t="shared" si="6"/>
        <v>0</v>
      </c>
      <c r="R27" s="301"/>
      <c r="S27" s="302">
        <f t="shared" si="7"/>
        <v>0</v>
      </c>
      <c r="T27" s="303"/>
      <c r="U27" s="297">
        <f t="shared" si="8"/>
        <v>0</v>
      </c>
      <c r="V27" s="308"/>
      <c r="W27" s="297">
        <f t="shared" si="19"/>
        <v>0</v>
      </c>
      <c r="X27" s="298"/>
      <c r="Y27" s="9"/>
      <c r="Z27" s="115">
        <f t="shared" si="20"/>
        <v>-7.9</v>
      </c>
      <c r="AA27" s="9"/>
      <c r="AB27" s="96">
        <f t="shared" si="9"/>
        <v>0</v>
      </c>
      <c r="AC27" s="9"/>
      <c r="AD27" s="9"/>
      <c r="AE27" s="9"/>
      <c r="AF27" s="299">
        <f t="shared" si="1"/>
        <v>0</v>
      </c>
      <c r="AG27" s="299"/>
      <c r="AI27" s="28">
        <f t="shared" si="10"/>
        <v>0</v>
      </c>
      <c r="AO27" s="215" t="b">
        <f t="shared" si="22"/>
        <v>0</v>
      </c>
      <c r="AP27" s="215" t="b">
        <f t="shared" si="11"/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48" s="10" customFormat="1" ht="15" customHeight="1" x14ac:dyDescent="0.2">
      <c r="B28" s="228">
        <f t="shared" si="16"/>
        <v>45885</v>
      </c>
      <c r="C28" s="231">
        <f t="shared" si="17"/>
        <v>7</v>
      </c>
      <c r="D28" s="234">
        <f t="shared" si="18"/>
        <v>45885</v>
      </c>
      <c r="E28" s="281" t="str">
        <f>IFERROR(VLOOKUP($D28,Feiertage!$A$4:$C$31,2,FALSE),"")</f>
        <v/>
      </c>
      <c r="F28" s="78"/>
      <c r="G28" s="78"/>
      <c r="H28" s="79" t="str">
        <f>IFERROR(VLOOKUP($D28,Feiertage!$A$4:$C$31,3,FALSE),"")</f>
        <v/>
      </c>
      <c r="I28" s="35"/>
      <c r="J28" s="213"/>
      <c r="K28" s="213"/>
      <c r="L28" s="80">
        <f t="shared" si="3"/>
        <v>0</v>
      </c>
      <c r="M28" s="212"/>
      <c r="N28" s="80">
        <f t="shared" si="4"/>
        <v>0</v>
      </c>
      <c r="O28" s="80">
        <f t="shared" si="5"/>
        <v>0</v>
      </c>
      <c r="P28" s="4"/>
      <c r="Q28" s="300">
        <f t="shared" si="6"/>
        <v>0</v>
      </c>
      <c r="R28" s="301"/>
      <c r="S28" s="302">
        <f t="shared" si="7"/>
        <v>0</v>
      </c>
      <c r="T28" s="303"/>
      <c r="U28" s="297">
        <f t="shared" si="8"/>
        <v>0</v>
      </c>
      <c r="V28" s="308"/>
      <c r="W28" s="297">
        <f t="shared" si="19"/>
        <v>0</v>
      </c>
      <c r="X28" s="298"/>
      <c r="Y28" s="9"/>
      <c r="Z28" s="115">
        <f t="shared" si="20"/>
        <v>-7.9</v>
      </c>
      <c r="AA28" s="9"/>
      <c r="AB28" s="96">
        <f t="shared" si="9"/>
        <v>0</v>
      </c>
      <c r="AC28" s="9"/>
      <c r="AD28" s="9"/>
      <c r="AE28" s="9"/>
      <c r="AF28" s="299">
        <f t="shared" si="1"/>
        <v>0</v>
      </c>
      <c r="AG28" s="299"/>
      <c r="AI28" s="28">
        <f t="shared" si="10"/>
        <v>0</v>
      </c>
      <c r="AO28" s="215" t="b">
        <f t="shared" si="22"/>
        <v>0</v>
      </c>
      <c r="AP28" s="215" t="b">
        <f t="shared" si="11"/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48" s="10" customFormat="1" ht="15" customHeight="1" x14ac:dyDescent="0.2">
      <c r="B29" s="228">
        <f t="shared" si="16"/>
        <v>45886</v>
      </c>
      <c r="C29" s="231">
        <f t="shared" si="17"/>
        <v>1</v>
      </c>
      <c r="D29" s="234">
        <f t="shared" si="18"/>
        <v>45886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35"/>
      <c r="J29" s="214"/>
      <c r="K29" s="214"/>
      <c r="L29" s="80">
        <f t="shared" si="3"/>
        <v>0</v>
      </c>
      <c r="M29" s="212"/>
      <c r="N29" s="80">
        <f t="shared" si="4"/>
        <v>0</v>
      </c>
      <c r="O29" s="80">
        <f t="shared" si="5"/>
        <v>0</v>
      </c>
      <c r="P29" s="4"/>
      <c r="Q29" s="300">
        <f t="shared" si="6"/>
        <v>0</v>
      </c>
      <c r="R29" s="301"/>
      <c r="S29" s="302">
        <f t="shared" si="7"/>
        <v>0</v>
      </c>
      <c r="T29" s="303"/>
      <c r="U29" s="297">
        <f t="shared" si="8"/>
        <v>0</v>
      </c>
      <c r="V29" s="308"/>
      <c r="W29" s="297">
        <f t="shared" si="19"/>
        <v>0</v>
      </c>
      <c r="X29" s="298"/>
      <c r="Y29" s="9"/>
      <c r="Z29" s="115">
        <f t="shared" si="20"/>
        <v>-7.9</v>
      </c>
      <c r="AA29" s="9"/>
      <c r="AB29" s="96">
        <f t="shared" si="9"/>
        <v>0</v>
      </c>
      <c r="AC29" s="9"/>
      <c r="AD29" s="9"/>
      <c r="AE29" s="9"/>
      <c r="AF29" s="299">
        <f t="shared" si="1"/>
        <v>0</v>
      </c>
      <c r="AG29" s="299"/>
      <c r="AI29" s="28">
        <f t="shared" si="10"/>
        <v>0</v>
      </c>
      <c r="AO29" s="215" t="b">
        <f t="shared" si="22"/>
        <v>0</v>
      </c>
      <c r="AP29" s="215" t="b">
        <f t="shared" si="11"/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48" s="10" customFormat="1" ht="15" customHeight="1" x14ac:dyDescent="0.2">
      <c r="B30" s="228">
        <f t="shared" si="16"/>
        <v>45887</v>
      </c>
      <c r="C30" s="231">
        <f t="shared" si="17"/>
        <v>2</v>
      </c>
      <c r="D30" s="234">
        <f t="shared" si="18"/>
        <v>45887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35"/>
      <c r="J30" s="214"/>
      <c r="K30" s="214"/>
      <c r="L30" s="80">
        <f t="shared" si="3"/>
        <v>0</v>
      </c>
      <c r="M30" s="212"/>
      <c r="N30" s="80">
        <f t="shared" si="4"/>
        <v>0</v>
      </c>
      <c r="O30" s="80">
        <f t="shared" si="5"/>
        <v>0</v>
      </c>
      <c r="P30" s="4"/>
      <c r="Q30" s="300">
        <f t="shared" si="6"/>
        <v>0</v>
      </c>
      <c r="R30" s="301"/>
      <c r="S30" s="302">
        <f t="shared" si="7"/>
        <v>0</v>
      </c>
      <c r="T30" s="303"/>
      <c r="U30" s="297">
        <f t="shared" si="8"/>
        <v>0</v>
      </c>
      <c r="V30" s="308"/>
      <c r="W30" s="297">
        <f t="shared" si="19"/>
        <v>0</v>
      </c>
      <c r="X30" s="298"/>
      <c r="Y30" s="9"/>
      <c r="Z30" s="115">
        <f t="shared" si="20"/>
        <v>-7.9</v>
      </c>
      <c r="AA30" s="9"/>
      <c r="AB30" s="96">
        <f t="shared" si="9"/>
        <v>0</v>
      </c>
      <c r="AC30" s="9"/>
      <c r="AD30" s="9"/>
      <c r="AE30" s="9"/>
      <c r="AF30" s="299">
        <f t="shared" si="1"/>
        <v>0</v>
      </c>
      <c r="AG30" s="299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48" s="10" customFormat="1" ht="15" customHeight="1" x14ac:dyDescent="0.2">
      <c r="B31" s="228">
        <f t="shared" si="16"/>
        <v>45888</v>
      </c>
      <c r="C31" s="231">
        <f t="shared" si="17"/>
        <v>3</v>
      </c>
      <c r="D31" s="234">
        <f t="shared" si="18"/>
        <v>45888</v>
      </c>
      <c r="E31" s="281" t="str">
        <f>IFERROR(VLOOKUP($D31,Feiertage!$A$4:$C$31,2,FALSE),"")</f>
        <v/>
      </c>
      <c r="F31" s="78"/>
      <c r="G31" s="78"/>
      <c r="H31" s="79" t="str">
        <f>IFERROR(VLOOKUP($D31,Feiertage!$A$4:$C$31,3,FALSE),"")</f>
        <v/>
      </c>
      <c r="I31" s="35"/>
      <c r="J31" s="214"/>
      <c r="K31" s="214"/>
      <c r="L31" s="80">
        <f t="shared" si="3"/>
        <v>0</v>
      </c>
      <c r="M31" s="212"/>
      <c r="N31" s="80">
        <f t="shared" si="4"/>
        <v>0</v>
      </c>
      <c r="O31" s="80">
        <f t="shared" si="5"/>
        <v>0</v>
      </c>
      <c r="P31" s="4"/>
      <c r="Q31" s="300">
        <f t="shared" si="6"/>
        <v>0</v>
      </c>
      <c r="R31" s="301"/>
      <c r="S31" s="302">
        <f t="shared" si="7"/>
        <v>0</v>
      </c>
      <c r="T31" s="303"/>
      <c r="U31" s="297">
        <f t="shared" si="8"/>
        <v>0</v>
      </c>
      <c r="V31" s="308"/>
      <c r="W31" s="297">
        <f t="shared" si="19"/>
        <v>0</v>
      </c>
      <c r="X31" s="298"/>
      <c r="Y31" s="9"/>
      <c r="Z31" s="115">
        <f t="shared" si="20"/>
        <v>-7.9</v>
      </c>
      <c r="AA31" s="9"/>
      <c r="AB31" s="96">
        <f t="shared" si="9"/>
        <v>0</v>
      </c>
      <c r="AC31" s="9"/>
      <c r="AD31" s="9"/>
      <c r="AE31" s="9"/>
      <c r="AF31" s="299">
        <f t="shared" si="1"/>
        <v>0</v>
      </c>
      <c r="AG31" s="299"/>
      <c r="AI31" s="28">
        <f t="shared" si="10"/>
        <v>0</v>
      </c>
      <c r="AO31" s="215" t="b">
        <f t="shared" si="22"/>
        <v>0</v>
      </c>
      <c r="AP31" s="215" t="b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48" s="10" customFormat="1" ht="15" customHeight="1" x14ac:dyDescent="0.2">
      <c r="B32" s="228">
        <f t="shared" si="16"/>
        <v>45889</v>
      </c>
      <c r="C32" s="231">
        <f t="shared" si="17"/>
        <v>4</v>
      </c>
      <c r="D32" s="234">
        <f t="shared" si="18"/>
        <v>45889</v>
      </c>
      <c r="E32" s="281" t="str">
        <f>IFERROR(VLOOKUP($D32,Feiertage!$A$4:$C$31,2,FALSE),"")</f>
        <v/>
      </c>
      <c r="F32" s="78"/>
      <c r="G32" s="78"/>
      <c r="H32" s="79" t="str">
        <f>IFERROR(VLOOKUP($D32,Feiertage!$A$4:$C$31,3,FALSE),"")</f>
        <v/>
      </c>
      <c r="I32" s="35"/>
      <c r="J32" s="214"/>
      <c r="K32" s="214"/>
      <c r="L32" s="80">
        <f t="shared" si="3"/>
        <v>0</v>
      </c>
      <c r="M32" s="212"/>
      <c r="N32" s="80">
        <f t="shared" si="4"/>
        <v>0</v>
      </c>
      <c r="O32" s="80">
        <f t="shared" si="5"/>
        <v>0</v>
      </c>
      <c r="P32" s="4"/>
      <c r="Q32" s="300">
        <f t="shared" si="6"/>
        <v>0</v>
      </c>
      <c r="R32" s="301"/>
      <c r="S32" s="302">
        <f t="shared" si="7"/>
        <v>0</v>
      </c>
      <c r="T32" s="303"/>
      <c r="U32" s="297">
        <f t="shared" si="8"/>
        <v>0</v>
      </c>
      <c r="V32" s="308"/>
      <c r="W32" s="297">
        <f t="shared" si="19"/>
        <v>0</v>
      </c>
      <c r="X32" s="298"/>
      <c r="Y32" s="9"/>
      <c r="Z32" s="115">
        <f t="shared" si="20"/>
        <v>-7.9</v>
      </c>
      <c r="AA32" s="9"/>
      <c r="AB32" s="96">
        <f t="shared" si="9"/>
        <v>0</v>
      </c>
      <c r="AC32" s="9"/>
      <c r="AD32" s="9"/>
      <c r="AE32" s="9"/>
      <c r="AF32" s="299">
        <f t="shared" si="1"/>
        <v>0</v>
      </c>
      <c r="AG32" s="299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8">
        <f t="shared" si="16"/>
        <v>45890</v>
      </c>
      <c r="C33" s="231">
        <f t="shared" si="17"/>
        <v>5</v>
      </c>
      <c r="D33" s="234">
        <f t="shared" si="18"/>
        <v>45890</v>
      </c>
      <c r="E33" s="281" t="str">
        <f>IFERROR(VLOOKUP($D33,Feiertage!$A$4:$C$31,2,FALSE),"")</f>
        <v/>
      </c>
      <c r="F33" s="78"/>
      <c r="G33" s="78"/>
      <c r="H33" s="79" t="str">
        <f>IFERROR(VLOOKUP($D33,Feiertage!$A$4:$C$31,3,FALSE),"")</f>
        <v/>
      </c>
      <c r="I33" s="35"/>
      <c r="J33" s="211"/>
      <c r="K33" s="211"/>
      <c r="L33" s="80">
        <f t="shared" si="3"/>
        <v>0</v>
      </c>
      <c r="M33" s="212"/>
      <c r="N33" s="80">
        <f t="shared" si="4"/>
        <v>0</v>
      </c>
      <c r="O33" s="80">
        <f t="shared" si="5"/>
        <v>0</v>
      </c>
      <c r="P33" s="4"/>
      <c r="Q33" s="300">
        <f t="shared" si="6"/>
        <v>0</v>
      </c>
      <c r="R33" s="301"/>
      <c r="S33" s="302">
        <f t="shared" si="7"/>
        <v>0</v>
      </c>
      <c r="T33" s="303"/>
      <c r="U33" s="297">
        <f t="shared" si="8"/>
        <v>0</v>
      </c>
      <c r="V33" s="308"/>
      <c r="W33" s="297">
        <f t="shared" si="19"/>
        <v>0</v>
      </c>
      <c r="X33" s="298"/>
      <c r="Y33" s="9"/>
      <c r="Z33" s="115">
        <f t="shared" si="20"/>
        <v>-7.9</v>
      </c>
      <c r="AA33" s="9"/>
      <c r="AB33" s="96">
        <f t="shared" si="9"/>
        <v>0</v>
      </c>
      <c r="AC33" s="9"/>
      <c r="AD33" s="9"/>
      <c r="AE33" s="9"/>
      <c r="AF33" s="299">
        <f t="shared" si="1"/>
        <v>0</v>
      </c>
      <c r="AG33" s="299"/>
      <c r="AI33" s="28">
        <f t="shared" si="10"/>
        <v>0</v>
      </c>
      <c r="AO33" s="215" t="b">
        <f t="shared" si="22"/>
        <v>0</v>
      </c>
      <c r="AP33" s="215" t="b">
        <f t="shared" si="11"/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8">
        <f t="shared" si="16"/>
        <v>45891</v>
      </c>
      <c r="C34" s="231">
        <f t="shared" si="17"/>
        <v>6</v>
      </c>
      <c r="D34" s="234">
        <f t="shared" si="18"/>
        <v>45891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35"/>
      <c r="J34" s="211"/>
      <c r="K34" s="211"/>
      <c r="L34" s="80">
        <f t="shared" si="3"/>
        <v>0</v>
      </c>
      <c r="M34" s="212"/>
      <c r="N34" s="80">
        <f t="shared" si="4"/>
        <v>0</v>
      </c>
      <c r="O34" s="80">
        <f t="shared" si="5"/>
        <v>0</v>
      </c>
      <c r="P34" s="4"/>
      <c r="Q34" s="300">
        <f t="shared" si="6"/>
        <v>0</v>
      </c>
      <c r="R34" s="301"/>
      <c r="S34" s="302">
        <f t="shared" si="7"/>
        <v>0</v>
      </c>
      <c r="T34" s="303"/>
      <c r="U34" s="297">
        <f t="shared" si="8"/>
        <v>0</v>
      </c>
      <c r="V34" s="308"/>
      <c r="W34" s="297">
        <f t="shared" si="19"/>
        <v>0</v>
      </c>
      <c r="X34" s="298"/>
      <c r="Y34" s="9"/>
      <c r="Z34" s="115">
        <f t="shared" si="20"/>
        <v>-7.9</v>
      </c>
      <c r="AA34" s="9"/>
      <c r="AB34" s="96">
        <f t="shared" si="9"/>
        <v>0</v>
      </c>
      <c r="AC34" s="9"/>
      <c r="AD34" s="9"/>
      <c r="AE34" s="9"/>
      <c r="AF34" s="299">
        <f t="shared" si="1"/>
        <v>0</v>
      </c>
      <c r="AG34" s="299"/>
      <c r="AI34" s="28">
        <f t="shared" si="10"/>
        <v>0</v>
      </c>
      <c r="AO34" s="215" t="b">
        <f t="shared" si="22"/>
        <v>0</v>
      </c>
      <c r="AP34" s="215" t="b">
        <f t="shared" si="11"/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8">
        <f t="shared" si="16"/>
        <v>45892</v>
      </c>
      <c r="C35" s="231">
        <f t="shared" si="17"/>
        <v>7</v>
      </c>
      <c r="D35" s="234">
        <f t="shared" si="18"/>
        <v>45892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35"/>
      <c r="J35" s="213"/>
      <c r="K35" s="213"/>
      <c r="L35" s="80">
        <f t="shared" si="3"/>
        <v>0</v>
      </c>
      <c r="M35" s="212"/>
      <c r="N35" s="80">
        <f t="shared" si="4"/>
        <v>0</v>
      </c>
      <c r="O35" s="80">
        <f t="shared" si="5"/>
        <v>0</v>
      </c>
      <c r="P35" s="4"/>
      <c r="Q35" s="300">
        <f t="shared" si="6"/>
        <v>0</v>
      </c>
      <c r="R35" s="301"/>
      <c r="S35" s="302">
        <f t="shared" si="7"/>
        <v>0</v>
      </c>
      <c r="T35" s="303"/>
      <c r="U35" s="297">
        <f t="shared" si="8"/>
        <v>0</v>
      </c>
      <c r="V35" s="308"/>
      <c r="W35" s="297">
        <f t="shared" si="19"/>
        <v>0</v>
      </c>
      <c r="X35" s="298"/>
      <c r="Y35" s="9"/>
      <c r="Z35" s="115">
        <f t="shared" si="20"/>
        <v>-7.9</v>
      </c>
      <c r="AA35" s="9"/>
      <c r="AB35" s="96">
        <f t="shared" si="9"/>
        <v>0</v>
      </c>
      <c r="AC35" s="9"/>
      <c r="AD35" s="9"/>
      <c r="AE35" s="9"/>
      <c r="AF35" s="299">
        <f t="shared" si="1"/>
        <v>0</v>
      </c>
      <c r="AG35" s="299"/>
      <c r="AI35" s="28">
        <f t="shared" si="10"/>
        <v>0</v>
      </c>
      <c r="AO35" s="215" t="b">
        <f t="shared" si="22"/>
        <v>0</v>
      </c>
      <c r="AP35" s="215" t="b">
        <f t="shared" si="11"/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8">
        <f t="shared" si="16"/>
        <v>45893</v>
      </c>
      <c r="C36" s="231">
        <f t="shared" si="17"/>
        <v>1</v>
      </c>
      <c r="D36" s="234">
        <f t="shared" si="18"/>
        <v>45893</v>
      </c>
      <c r="E36" s="281" t="str">
        <f>IFERROR(VLOOKUP($D36,Feiertage!$A$4:$C$31,2,FALSE),"")</f>
        <v/>
      </c>
      <c r="F36" s="78"/>
      <c r="G36" s="78"/>
      <c r="H36" s="79" t="str">
        <f>IFERROR(VLOOKUP($D36,Feiertage!$A$4:$C$31,3,FALSE),"")</f>
        <v/>
      </c>
      <c r="I36" s="35"/>
      <c r="J36" s="213"/>
      <c r="K36" s="213"/>
      <c r="L36" s="80">
        <f t="shared" si="3"/>
        <v>0</v>
      </c>
      <c r="M36" s="212"/>
      <c r="N36" s="80">
        <f t="shared" si="4"/>
        <v>0</v>
      </c>
      <c r="O36" s="80">
        <f t="shared" si="5"/>
        <v>0</v>
      </c>
      <c r="P36" s="4"/>
      <c r="Q36" s="300">
        <f t="shared" si="6"/>
        <v>0</v>
      </c>
      <c r="R36" s="301"/>
      <c r="S36" s="302">
        <f t="shared" si="7"/>
        <v>0</v>
      </c>
      <c r="T36" s="303"/>
      <c r="U36" s="297">
        <f t="shared" si="8"/>
        <v>0</v>
      </c>
      <c r="V36" s="308"/>
      <c r="W36" s="297">
        <f t="shared" si="19"/>
        <v>0</v>
      </c>
      <c r="X36" s="298"/>
      <c r="Y36" s="9"/>
      <c r="Z36" s="115">
        <f t="shared" si="20"/>
        <v>-7.9</v>
      </c>
      <c r="AA36" s="9"/>
      <c r="AB36" s="96">
        <f t="shared" si="9"/>
        <v>0</v>
      </c>
      <c r="AC36" s="9"/>
      <c r="AD36" s="9"/>
      <c r="AE36" s="9"/>
      <c r="AF36" s="299">
        <f t="shared" si="1"/>
        <v>0</v>
      </c>
      <c r="AG36" s="299"/>
      <c r="AI36" s="28">
        <f t="shared" si="10"/>
        <v>0</v>
      </c>
      <c r="AO36" s="215" t="b">
        <f t="shared" si="22"/>
        <v>0</v>
      </c>
      <c r="AP36" s="215" t="b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8">
        <f t="shared" si="16"/>
        <v>45894</v>
      </c>
      <c r="C37" s="231">
        <f t="shared" si="17"/>
        <v>2</v>
      </c>
      <c r="D37" s="234">
        <f t="shared" si="18"/>
        <v>45894</v>
      </c>
      <c r="E37" s="281" t="str">
        <f>IFERROR(VLOOKUP($D37,Feiertage!$A$4:$C$31,2,FALSE),"")</f>
        <v/>
      </c>
      <c r="F37" s="78"/>
      <c r="G37" s="78"/>
      <c r="H37" s="79" t="str">
        <f>IFERROR(VLOOKUP($D37,Feiertage!$A$4:$C$31,3,FALSE),"")</f>
        <v/>
      </c>
      <c r="I37" s="35"/>
      <c r="J37" s="214"/>
      <c r="K37" s="214"/>
      <c r="L37" s="80">
        <f t="shared" si="3"/>
        <v>0</v>
      </c>
      <c r="M37" s="212"/>
      <c r="N37" s="80">
        <f t="shared" si="4"/>
        <v>0</v>
      </c>
      <c r="O37" s="80">
        <f t="shared" si="5"/>
        <v>0</v>
      </c>
      <c r="P37" s="4"/>
      <c r="Q37" s="300">
        <f t="shared" si="6"/>
        <v>0</v>
      </c>
      <c r="R37" s="301"/>
      <c r="S37" s="302">
        <f t="shared" si="7"/>
        <v>0</v>
      </c>
      <c r="T37" s="303"/>
      <c r="U37" s="297">
        <f t="shared" si="8"/>
        <v>0</v>
      </c>
      <c r="V37" s="308"/>
      <c r="W37" s="297">
        <f t="shared" si="19"/>
        <v>0</v>
      </c>
      <c r="X37" s="298"/>
      <c r="Y37" s="9"/>
      <c r="Z37" s="115">
        <f t="shared" si="20"/>
        <v>-7.9</v>
      </c>
      <c r="AA37" s="9"/>
      <c r="AB37" s="96">
        <f t="shared" si="9"/>
        <v>0</v>
      </c>
      <c r="AC37" s="9"/>
      <c r="AD37" s="9"/>
      <c r="AE37" s="9"/>
      <c r="AF37" s="299">
        <f t="shared" si="1"/>
        <v>0</v>
      </c>
      <c r="AG37" s="299"/>
      <c r="AI37" s="28">
        <f t="shared" si="10"/>
        <v>0</v>
      </c>
      <c r="AO37" s="215" t="b">
        <f t="shared" si="22"/>
        <v>0</v>
      </c>
      <c r="AP37" s="215" t="b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8">
        <f t="shared" si="16"/>
        <v>45895</v>
      </c>
      <c r="C38" s="231">
        <f t="shared" si="17"/>
        <v>3</v>
      </c>
      <c r="D38" s="234">
        <f t="shared" si="18"/>
        <v>45895</v>
      </c>
      <c r="E38" s="281" t="str">
        <f>IFERROR(VLOOKUP($D38,Feiertage!$A$4:$C$31,2,FALSE),"")</f>
        <v/>
      </c>
      <c r="F38" s="78"/>
      <c r="G38" s="78"/>
      <c r="H38" s="79" t="str">
        <f>IFERROR(VLOOKUP($D38,Feiertage!$A$4:$C$31,3,FALSE),"")</f>
        <v/>
      </c>
      <c r="I38" s="35"/>
      <c r="J38" s="214"/>
      <c r="K38" s="214"/>
      <c r="L38" s="80">
        <f t="shared" si="3"/>
        <v>0</v>
      </c>
      <c r="M38" s="212"/>
      <c r="N38" s="80">
        <f t="shared" si="4"/>
        <v>0</v>
      </c>
      <c r="O38" s="80">
        <f t="shared" si="5"/>
        <v>0</v>
      </c>
      <c r="P38" s="4"/>
      <c r="Q38" s="300">
        <f t="shared" si="6"/>
        <v>0</v>
      </c>
      <c r="R38" s="301"/>
      <c r="S38" s="302">
        <f t="shared" si="7"/>
        <v>0</v>
      </c>
      <c r="T38" s="303"/>
      <c r="U38" s="297">
        <f t="shared" si="8"/>
        <v>0</v>
      </c>
      <c r="V38" s="308"/>
      <c r="W38" s="297">
        <f t="shared" si="19"/>
        <v>0</v>
      </c>
      <c r="X38" s="298"/>
      <c r="Y38" s="9"/>
      <c r="Z38" s="115">
        <f t="shared" si="20"/>
        <v>-7.9</v>
      </c>
      <c r="AA38" s="9"/>
      <c r="AB38" s="96">
        <f t="shared" si="9"/>
        <v>0</v>
      </c>
      <c r="AC38" s="9"/>
      <c r="AD38" s="9"/>
      <c r="AE38" s="9"/>
      <c r="AF38" s="299">
        <f t="shared" si="1"/>
        <v>0</v>
      </c>
      <c r="AG38" s="299"/>
      <c r="AI38" s="28">
        <f t="shared" si="10"/>
        <v>0</v>
      </c>
      <c r="AO38" s="215" t="b">
        <f t="shared" si="22"/>
        <v>0</v>
      </c>
      <c r="AP38" s="215" t="b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8">
        <f t="shared" si="16"/>
        <v>45896</v>
      </c>
      <c r="C39" s="231">
        <f t="shared" si="17"/>
        <v>4</v>
      </c>
      <c r="D39" s="234">
        <f t="shared" si="18"/>
        <v>45896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35"/>
      <c r="J39" s="214"/>
      <c r="K39" s="214"/>
      <c r="L39" s="80">
        <f t="shared" si="3"/>
        <v>0</v>
      </c>
      <c r="M39" s="212"/>
      <c r="N39" s="80">
        <f t="shared" si="4"/>
        <v>0</v>
      </c>
      <c r="O39" s="80">
        <f t="shared" si="5"/>
        <v>0</v>
      </c>
      <c r="P39" s="4"/>
      <c r="Q39" s="300">
        <f t="shared" si="6"/>
        <v>0</v>
      </c>
      <c r="R39" s="301"/>
      <c r="S39" s="302">
        <f t="shared" si="7"/>
        <v>0</v>
      </c>
      <c r="T39" s="303"/>
      <c r="U39" s="297">
        <f t="shared" si="8"/>
        <v>0</v>
      </c>
      <c r="V39" s="308"/>
      <c r="W39" s="297">
        <f t="shared" si="19"/>
        <v>0</v>
      </c>
      <c r="X39" s="298"/>
      <c r="Y39" s="9"/>
      <c r="Z39" s="115">
        <f t="shared" si="20"/>
        <v>-7.9</v>
      </c>
      <c r="AA39" s="9"/>
      <c r="AB39" s="96">
        <f t="shared" si="9"/>
        <v>0</v>
      </c>
      <c r="AC39" s="9"/>
      <c r="AD39" s="9"/>
      <c r="AE39" s="9"/>
      <c r="AF39" s="299">
        <f t="shared" si="1"/>
        <v>0</v>
      </c>
      <c r="AG39" s="299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8">
        <f t="shared" si="16"/>
        <v>45897</v>
      </c>
      <c r="C40" s="231">
        <f t="shared" si="17"/>
        <v>5</v>
      </c>
      <c r="D40" s="234">
        <f t="shared" si="18"/>
        <v>45897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35"/>
      <c r="J40" s="211"/>
      <c r="K40" s="211"/>
      <c r="L40" s="80">
        <f t="shared" si="3"/>
        <v>0</v>
      </c>
      <c r="M40" s="212"/>
      <c r="N40" s="80">
        <f t="shared" si="4"/>
        <v>0</v>
      </c>
      <c r="O40" s="80">
        <f t="shared" si="5"/>
        <v>0</v>
      </c>
      <c r="P40" s="4"/>
      <c r="Q40" s="300">
        <f t="shared" si="6"/>
        <v>0</v>
      </c>
      <c r="R40" s="301"/>
      <c r="S40" s="302">
        <f t="shared" si="7"/>
        <v>0</v>
      </c>
      <c r="T40" s="303"/>
      <c r="U40" s="297">
        <f t="shared" si="8"/>
        <v>0</v>
      </c>
      <c r="V40" s="308"/>
      <c r="W40" s="297">
        <f t="shared" si="19"/>
        <v>0</v>
      </c>
      <c r="X40" s="298"/>
      <c r="Y40" s="9"/>
      <c r="Z40" s="115">
        <f t="shared" si="20"/>
        <v>-7.9</v>
      </c>
      <c r="AA40" s="9"/>
      <c r="AB40" s="96">
        <f t="shared" si="9"/>
        <v>0</v>
      </c>
      <c r="AC40" s="9"/>
      <c r="AD40" s="9"/>
      <c r="AE40" s="9"/>
      <c r="AF40" s="299">
        <f t="shared" si="1"/>
        <v>0</v>
      </c>
      <c r="AG40" s="299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8">
        <f t="shared" ref="B41:B43" si="23">IFERROR(IF(MONTH(B40+1)=MONTH(B40),B40+1,""),"")</f>
        <v>45898</v>
      </c>
      <c r="C41" s="231">
        <f>IFERROR(WEEKDAY(B41),"")</f>
        <v>6</v>
      </c>
      <c r="D41" s="234">
        <f>IFERROR(IF(MONTH(D40+1)=MONTH(D40),D40+1,""),"")</f>
        <v>45898</v>
      </c>
      <c r="E41" s="281" t="str">
        <f>IFERROR(VLOOKUP($D41,Feiertage!$A$4:$C$31,2,FALSE),"")</f>
        <v/>
      </c>
      <c r="F41" s="78"/>
      <c r="G41" s="78"/>
      <c r="H41" s="79" t="str">
        <f>IFERROR(VLOOKUP($D41,Feiertage!$A$4:$C$31,3,FALSE),"")</f>
        <v/>
      </c>
      <c r="I41" s="35"/>
      <c r="J41" s="211"/>
      <c r="K41" s="211"/>
      <c r="L41" s="80">
        <f t="shared" si="3"/>
        <v>0</v>
      </c>
      <c r="M41" s="212"/>
      <c r="N41" s="80">
        <f t="shared" si="4"/>
        <v>0</v>
      </c>
      <c r="O41" s="80">
        <f t="shared" si="5"/>
        <v>0</v>
      </c>
      <c r="P41" s="4"/>
      <c r="Q41" s="300">
        <f t="shared" ref="Q41" si="24">IF(E41="o",3.95,IF(OR(E41&gt;" ",F41&gt;" ",G41&gt;" "),0,IFERROR(HLOOKUP(C41,$R$7:$X$8,2,FALSE),0)))</f>
        <v>0</v>
      </c>
      <c r="R41" s="301"/>
      <c r="S41" s="302">
        <f t="shared" si="7"/>
        <v>0</v>
      </c>
      <c r="T41" s="303"/>
      <c r="U41" s="297">
        <f t="shared" si="8"/>
        <v>0</v>
      </c>
      <c r="V41" s="308"/>
      <c r="W41" s="297">
        <f t="shared" ref="W41" si="25">IF(D41="",0,ROUND(U41+W40,2))</f>
        <v>0</v>
      </c>
      <c r="X41" s="298"/>
      <c r="Y41" s="9"/>
      <c r="Z41" s="115">
        <f t="shared" ref="Z41:Z42" si="26">IF(D41="",0,Z40+U41)</f>
        <v>-7.9</v>
      </c>
      <c r="AA41" s="9"/>
      <c r="AB41" s="96">
        <f t="shared" si="9"/>
        <v>0</v>
      </c>
      <c r="AC41" s="9"/>
      <c r="AD41" s="9"/>
      <c r="AE41" s="9"/>
      <c r="AF41" s="299">
        <f t="shared" si="1"/>
        <v>0</v>
      </c>
      <c r="AG41" s="299"/>
      <c r="AI41" s="28">
        <f t="shared" si="10"/>
        <v>0</v>
      </c>
      <c r="AO41" s="215" t="b">
        <f t="shared" si="22"/>
        <v>0</v>
      </c>
      <c r="AP41" s="215" t="b">
        <f t="shared" si="11"/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8">
        <f t="shared" si="23"/>
        <v>45899</v>
      </c>
      <c r="C42" s="231">
        <f t="shared" ref="C42:C43" si="27">IFERROR(WEEKDAY(B42),"")</f>
        <v>7</v>
      </c>
      <c r="D42" s="234">
        <f t="shared" ref="D42:D43" si="28">IFERROR(IF(MONTH(D41+1)=MONTH(D41),D41+1,""),"")</f>
        <v>45899</v>
      </c>
      <c r="E42" s="281" t="str">
        <f>IFERROR(VLOOKUP($D42,Feiertage!$A$4:$C$31,2,FALSE),"")</f>
        <v/>
      </c>
      <c r="F42" s="78"/>
      <c r="G42" s="78"/>
      <c r="H42" s="79" t="str">
        <f>IFERROR(VLOOKUP($D42,Feiertage!$A$4:$C$31,3,FALSE),"")</f>
        <v/>
      </c>
      <c r="I42" s="35"/>
      <c r="J42" s="213"/>
      <c r="K42" s="213"/>
      <c r="L42" s="80">
        <f t="shared" si="3"/>
        <v>0</v>
      </c>
      <c r="M42" s="212"/>
      <c r="N42" s="80">
        <f t="shared" si="4"/>
        <v>0</v>
      </c>
      <c r="O42" s="80">
        <f t="shared" si="5"/>
        <v>0</v>
      </c>
      <c r="P42" s="4"/>
      <c r="Q42" s="300">
        <f t="shared" ref="Q42:Q43" si="29">IF(E42="o",3.95,IF(OR(E42&gt;" ",F42&gt;" ",G42&gt;" "),0,IFERROR(HLOOKUP(C42,$R$7:$X$8,2,FALSE),0)))</f>
        <v>0</v>
      </c>
      <c r="R42" s="301"/>
      <c r="S42" s="302">
        <f t="shared" si="7"/>
        <v>0</v>
      </c>
      <c r="T42" s="303"/>
      <c r="U42" s="297">
        <f t="shared" si="8"/>
        <v>0</v>
      </c>
      <c r="V42" s="308"/>
      <c r="W42" s="297">
        <f t="shared" ref="W42:W43" si="30">IF(D42="",0,ROUND(U42+W41,2))</f>
        <v>0</v>
      </c>
      <c r="X42" s="298"/>
      <c r="Y42" s="9"/>
      <c r="Z42" s="115">
        <f t="shared" si="26"/>
        <v>-7.9</v>
      </c>
      <c r="AA42" s="9"/>
      <c r="AB42" s="96">
        <f t="shared" si="9"/>
        <v>0</v>
      </c>
      <c r="AC42" s="9"/>
      <c r="AD42" s="9"/>
      <c r="AE42" s="9"/>
      <c r="AF42" s="299">
        <f t="shared" si="1"/>
        <v>0</v>
      </c>
      <c r="AG42" s="299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28">
        <f t="shared" si="23"/>
        <v>45900</v>
      </c>
      <c r="C43" s="231">
        <f t="shared" si="27"/>
        <v>1</v>
      </c>
      <c r="D43" s="234">
        <f t="shared" si="28"/>
        <v>45900</v>
      </c>
      <c r="E43" s="281" t="str">
        <f>IFERROR(VLOOKUP($D43,Feiertage!$A$4:$C$31,2,FALSE),"")</f>
        <v/>
      </c>
      <c r="F43" s="78"/>
      <c r="G43" s="78"/>
      <c r="H43" s="79" t="str">
        <f>IFERROR(VLOOKUP($D43,Feiertage!$A$4:$C$31,3,FALSE),"")</f>
        <v/>
      </c>
      <c r="I43" s="35"/>
      <c r="J43" s="214"/>
      <c r="K43" s="214"/>
      <c r="L43" s="80">
        <f t="shared" si="3"/>
        <v>0</v>
      </c>
      <c r="M43" s="212"/>
      <c r="N43" s="80">
        <f t="shared" si="4"/>
        <v>0</v>
      </c>
      <c r="O43" s="80">
        <f t="shared" si="5"/>
        <v>0</v>
      </c>
      <c r="P43" s="4"/>
      <c r="Q43" s="300">
        <f t="shared" si="29"/>
        <v>0</v>
      </c>
      <c r="R43" s="301"/>
      <c r="S43" s="302">
        <f t="shared" si="7"/>
        <v>0</v>
      </c>
      <c r="T43" s="303"/>
      <c r="U43" s="297">
        <f t="shared" si="8"/>
        <v>0</v>
      </c>
      <c r="V43" s="308"/>
      <c r="W43" s="297">
        <f t="shared" si="30"/>
        <v>0</v>
      </c>
      <c r="X43" s="298"/>
      <c r="Y43" s="9"/>
      <c r="Z43" s="115">
        <f>IF(D43="",0,Z42+U43)</f>
        <v>-7.9</v>
      </c>
      <c r="AA43" s="9"/>
      <c r="AB43" s="101">
        <f t="shared" si="9"/>
        <v>0</v>
      </c>
      <c r="AC43" s="9"/>
      <c r="AD43" s="9"/>
      <c r="AE43" s="9"/>
      <c r="AF43" s="299">
        <f t="shared" si="1"/>
        <v>0</v>
      </c>
      <c r="AG43" s="299"/>
      <c r="AI43" s="28">
        <f t="shared" si="10"/>
        <v>0</v>
      </c>
      <c r="AK43" s="41"/>
      <c r="AO43" s="215" t="b">
        <f t="shared" si="22"/>
        <v>0</v>
      </c>
      <c r="AP43" s="215" t="b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6"/>
      <c r="J44" s="217">
        <f t="shared" ref="J44:O44" si="31">SUM(J13:J43)</f>
        <v>0</v>
      </c>
      <c r="K44" s="217">
        <f t="shared" si="31"/>
        <v>0</v>
      </c>
      <c r="L44" s="217">
        <f t="shared" si="31"/>
        <v>0</v>
      </c>
      <c r="M44" s="217">
        <f t="shared" si="31"/>
        <v>0</v>
      </c>
      <c r="N44" s="217">
        <f t="shared" si="31"/>
        <v>0</v>
      </c>
      <c r="O44" s="217">
        <f t="shared" si="31"/>
        <v>0</v>
      </c>
      <c r="P44" s="29"/>
      <c r="Q44" s="317">
        <f>SUM(Q13:R43)</f>
        <v>0</v>
      </c>
      <c r="R44" s="318"/>
      <c r="S44" s="326">
        <f>SUM(S13:T43)</f>
        <v>0</v>
      </c>
      <c r="T44" s="327"/>
      <c r="U44" s="324"/>
      <c r="V44" s="325"/>
      <c r="W44" s="333">
        <f t="shared" ref="W44" si="32">IF(S44=0,S44-Q44,IF(AND(W41=0,D41="",AW41=0),W40,IF(AND(W42=0,D42="",AW42=0),W41,IF(AND(W43=0,D43="",AW43=0),W42,W43))))</f>
        <v>0</v>
      </c>
      <c r="X44" s="334"/>
      <c r="Y44" s="29"/>
      <c r="Z44" s="116"/>
      <c r="AA44" s="29"/>
      <c r="AB44" s="102">
        <f>SUM(AB13:AB43)</f>
        <v>0</v>
      </c>
      <c r="AC44" s="29"/>
      <c r="AD44" s="29"/>
      <c r="AE44" s="29"/>
      <c r="AF44" s="299"/>
      <c r="AG44" s="299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09"/>
      <c r="L46" s="310"/>
      <c r="M46" s="6"/>
      <c r="N46" s="309"/>
      <c r="O46" s="310"/>
      <c r="P46" s="48"/>
      <c r="Q46" s="48"/>
      <c r="R46" s="48"/>
      <c r="S46" s="313"/>
      <c r="T46" s="314"/>
      <c r="U46" s="14"/>
      <c r="V46" s="14"/>
      <c r="W46" s="315">
        <f>W44</f>
        <v>0</v>
      </c>
      <c r="X46" s="316"/>
      <c r="Y46" s="14"/>
      <c r="Z46" s="117"/>
      <c r="AA46" s="14"/>
      <c r="AB46" s="98"/>
      <c r="AC46" s="14"/>
      <c r="AD46" s="14"/>
      <c r="AE46" s="14"/>
      <c r="AF46" s="14"/>
      <c r="AG46" s="14"/>
      <c r="AK46" s="83">
        <f>AJ46-AJ46-AJ46</f>
        <v>0</v>
      </c>
      <c r="AL46" s="319"/>
      <c r="AM46" s="319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22">
        <v>0</v>
      </c>
      <c r="X47" s="323"/>
      <c r="Y47" s="6"/>
      <c r="Z47" s="118"/>
      <c r="AA47" s="6"/>
      <c r="AB47" s="99"/>
      <c r="AC47" s="6"/>
      <c r="AD47" s="6"/>
      <c r="AE47" s="6"/>
      <c r="AF47" s="6"/>
      <c r="AG47" s="6"/>
      <c r="AK47" s="82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32</v>
      </c>
      <c r="U48" s="6"/>
      <c r="V48" s="6"/>
      <c r="W48" s="320">
        <f>Juli!W49</f>
        <v>-7.9</v>
      </c>
      <c r="X48" s="321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28">
        <f>W46-W47+W48</f>
        <v>-7.9</v>
      </c>
      <c r="X49" s="329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-7</v>
      </c>
      <c r="AK49" s="9">
        <f>ROUND(W49-AJ49,2)</f>
        <v>-0.9</v>
      </c>
      <c r="AL49" s="87">
        <f>ROUND(AK49*60,0)</f>
        <v>-54</v>
      </c>
      <c r="AM49" s="10" t="str">
        <f>AJ49&amp;" "&amp;"Std."&amp;" "&amp;AL49&amp;" "&amp;"Min."</f>
        <v>-7 Std. -54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84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86" t="str">
        <f>AM49</f>
        <v>-7 Std. -54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107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246iRsus4hpPnHlALUy9ldUFiS9uESetqGxili/1tA69EXwEWRcmxBcsgcZFCLdq9VZmix5tOy+kzt7Q8qMwLw==" saltValue="yk5Dg0tYEbaXZtXEFVKZDg==" spinCount="100000" sheet="1" selectLockedCells="1"/>
  <mergeCells count="176">
    <mergeCell ref="W49:X49"/>
    <mergeCell ref="W47:X47"/>
    <mergeCell ref="K46:L46"/>
    <mergeCell ref="N46:O46"/>
    <mergeCell ref="S46:T46"/>
    <mergeCell ref="W46:X46"/>
    <mergeCell ref="Q41:R41"/>
    <mergeCell ref="Q42:R42"/>
    <mergeCell ref="Q43:R43"/>
    <mergeCell ref="W42:X42"/>
    <mergeCell ref="AL46:AM46"/>
    <mergeCell ref="W48:X48"/>
    <mergeCell ref="Q44:R44"/>
    <mergeCell ref="S44:T44"/>
    <mergeCell ref="U44:V44"/>
    <mergeCell ref="W44:X44"/>
    <mergeCell ref="AF44:AG44"/>
    <mergeCell ref="AF42:AG42"/>
    <mergeCell ref="AF37:AG37"/>
    <mergeCell ref="AF38:AG38"/>
    <mergeCell ref="W41:X41"/>
    <mergeCell ref="AF41:AG41"/>
    <mergeCell ref="AF43:AG43"/>
    <mergeCell ref="S41:T41"/>
    <mergeCell ref="S42:T42"/>
    <mergeCell ref="U41:V41"/>
    <mergeCell ref="U42:V42"/>
    <mergeCell ref="AF39:AG39"/>
    <mergeCell ref="AF40:AG40"/>
    <mergeCell ref="S39:T39"/>
    <mergeCell ref="S40:T40"/>
    <mergeCell ref="W43:X43"/>
    <mergeCell ref="S43:T43"/>
    <mergeCell ref="U43:V43"/>
    <mergeCell ref="Q38:R38"/>
    <mergeCell ref="S38:T38"/>
    <mergeCell ref="Q34:R34"/>
    <mergeCell ref="Q35:R35"/>
    <mergeCell ref="U35:V35"/>
    <mergeCell ref="W39:X39"/>
    <mergeCell ref="W40:X40"/>
    <mergeCell ref="W38:X38"/>
    <mergeCell ref="W37:X37"/>
    <mergeCell ref="U38:V38"/>
    <mergeCell ref="U39:V39"/>
    <mergeCell ref="U40:V40"/>
    <mergeCell ref="Q40:R40"/>
    <mergeCell ref="Q39:R39"/>
    <mergeCell ref="Q37:R37"/>
    <mergeCell ref="W35:X35"/>
    <mergeCell ref="S37:T37"/>
    <mergeCell ref="U37:V37"/>
    <mergeCell ref="W36:X36"/>
    <mergeCell ref="S35:T35"/>
    <mergeCell ref="S36:T36"/>
    <mergeCell ref="Q33:R33"/>
    <mergeCell ref="S33:T33"/>
    <mergeCell ref="S34:T34"/>
    <mergeCell ref="U33:V33"/>
    <mergeCell ref="U34:V34"/>
    <mergeCell ref="U36:V36"/>
    <mergeCell ref="Q31:R31"/>
    <mergeCell ref="AF31:AG31"/>
    <mergeCell ref="AF32:AG32"/>
    <mergeCell ref="Q32:R32"/>
    <mergeCell ref="S31:T31"/>
    <mergeCell ref="S32:T32"/>
    <mergeCell ref="U31:V31"/>
    <mergeCell ref="U32:V32"/>
    <mergeCell ref="AF35:AG35"/>
    <mergeCell ref="AF36:AG36"/>
    <mergeCell ref="Q36:R36"/>
    <mergeCell ref="AF29:AG29"/>
    <mergeCell ref="AF30:AG30"/>
    <mergeCell ref="W33:X33"/>
    <mergeCell ref="W34:X34"/>
    <mergeCell ref="W31:X31"/>
    <mergeCell ref="W32:X32"/>
    <mergeCell ref="W30:X30"/>
    <mergeCell ref="AF33:AG33"/>
    <mergeCell ref="AF34:AG34"/>
    <mergeCell ref="W29:X29"/>
    <mergeCell ref="Q29:R29"/>
    <mergeCell ref="W27:X27"/>
    <mergeCell ref="S29:T29"/>
    <mergeCell ref="U29:V29"/>
    <mergeCell ref="W28:X28"/>
    <mergeCell ref="S27:T27"/>
    <mergeCell ref="S28:T28"/>
    <mergeCell ref="U30:V30"/>
    <mergeCell ref="Q25:R25"/>
    <mergeCell ref="S25:T25"/>
    <mergeCell ref="S26:T26"/>
    <mergeCell ref="U25:V25"/>
    <mergeCell ref="U26:V26"/>
    <mergeCell ref="Q30:R30"/>
    <mergeCell ref="S30:T30"/>
    <mergeCell ref="Q26:R26"/>
    <mergeCell ref="Q27:R27"/>
    <mergeCell ref="U28:V28"/>
    <mergeCell ref="AF28:AG28"/>
    <mergeCell ref="Q28:R28"/>
    <mergeCell ref="W25:X25"/>
    <mergeCell ref="W26:X26"/>
    <mergeCell ref="W23:X23"/>
    <mergeCell ref="W24:X24"/>
    <mergeCell ref="W22:X22"/>
    <mergeCell ref="AF25:AG25"/>
    <mergeCell ref="AF26:AG26"/>
    <mergeCell ref="Q23:R23"/>
    <mergeCell ref="AF23:AG23"/>
    <mergeCell ref="AF24:AG24"/>
    <mergeCell ref="Q24:R24"/>
    <mergeCell ref="S23:T23"/>
    <mergeCell ref="S24:T24"/>
    <mergeCell ref="U23:V23"/>
    <mergeCell ref="U24:V24"/>
    <mergeCell ref="AF27:AG27"/>
    <mergeCell ref="W21:X21"/>
    <mergeCell ref="U27:V27"/>
    <mergeCell ref="Q21:R21"/>
    <mergeCell ref="W19:X19"/>
    <mergeCell ref="S21:T21"/>
    <mergeCell ref="U21:V21"/>
    <mergeCell ref="W20:X20"/>
    <mergeCell ref="S19:T19"/>
    <mergeCell ref="S20:T20"/>
    <mergeCell ref="AF21:AG21"/>
    <mergeCell ref="U22:V22"/>
    <mergeCell ref="Q22:R22"/>
    <mergeCell ref="S22:T22"/>
    <mergeCell ref="Q19:R19"/>
    <mergeCell ref="AF22:AG22"/>
    <mergeCell ref="Q16:R16"/>
    <mergeCell ref="Q14:R14"/>
    <mergeCell ref="Q15:R15"/>
    <mergeCell ref="U19:V19"/>
    <mergeCell ref="U20:V20"/>
    <mergeCell ref="AF17:AG17"/>
    <mergeCell ref="AF18:AG18"/>
    <mergeCell ref="W18:X18"/>
    <mergeCell ref="W14:X14"/>
    <mergeCell ref="W15:X15"/>
    <mergeCell ref="W16:X16"/>
    <mergeCell ref="W17:X17"/>
    <mergeCell ref="AF19:AG19"/>
    <mergeCell ref="AF20:AG20"/>
    <mergeCell ref="Q20:R20"/>
    <mergeCell ref="Q17:R17"/>
    <mergeCell ref="S17:T17"/>
    <mergeCell ref="S18:T18"/>
    <mergeCell ref="U17:V17"/>
    <mergeCell ref="U18:V18"/>
    <mergeCell ref="Q18:R18"/>
    <mergeCell ref="S15:T15"/>
    <mergeCell ref="S16:T16"/>
    <mergeCell ref="U14:V14"/>
    <mergeCell ref="U15:V15"/>
    <mergeCell ref="U16:V16"/>
    <mergeCell ref="W13:X13"/>
    <mergeCell ref="H5:L5"/>
    <mergeCell ref="M5:O5"/>
    <mergeCell ref="H6:L6"/>
    <mergeCell ref="H7:L7"/>
    <mergeCell ref="W11:X11"/>
    <mergeCell ref="S14:T14"/>
    <mergeCell ref="Q13:R13"/>
    <mergeCell ref="AF15:AG15"/>
    <mergeCell ref="AF16:AG16"/>
    <mergeCell ref="S13:T13"/>
    <mergeCell ref="U13:V13"/>
    <mergeCell ref="AF13:AG13"/>
    <mergeCell ref="AF14:AG14"/>
    <mergeCell ref="H8:L8"/>
    <mergeCell ref="Q11:R11"/>
    <mergeCell ref="U11:V11"/>
  </mergeCells>
  <conditionalFormatting sqref="U13:U43 S13:S43 I13:K43 F13:G43 B13:D43 M13:Q43 W13:W43">
    <cfRule type="expression" dxfId="139" priority="20" stopIfTrue="1">
      <formula>WEEKDAY($B13)=7</formula>
    </cfRule>
    <cfRule type="expression" dxfId="138" priority="21" stopIfTrue="1">
      <formula>WEEKDAY($B13)=1</formula>
    </cfRule>
  </conditionalFormatting>
  <conditionalFormatting sqref="L13:L43">
    <cfRule type="expression" dxfId="137" priority="22" stopIfTrue="1">
      <formula>WEEKDAY($B13)=7</formula>
    </cfRule>
    <cfRule type="expression" dxfId="136" priority="23" stopIfTrue="1">
      <formula>WEEKDAY($B13)=1</formula>
    </cfRule>
    <cfRule type="expression" dxfId="135" priority="24" stopIfTrue="1">
      <formula>$AT13&gt;10</formula>
    </cfRule>
  </conditionalFormatting>
  <conditionalFormatting sqref="M13:M43">
    <cfRule type="expression" dxfId="134" priority="18" stopIfTrue="1">
      <formula>WEEKDAY($B13)=7</formula>
    </cfRule>
    <cfRule type="expression" dxfId="133" priority="19" stopIfTrue="1">
      <formula>WEEKDAY($B13)=1</formula>
    </cfRule>
  </conditionalFormatting>
  <conditionalFormatting sqref="M13:M43">
    <cfRule type="expression" dxfId="132" priority="16" stopIfTrue="1">
      <formula>WEEKDAY($B13)=7</formula>
    </cfRule>
    <cfRule type="expression" dxfId="131" priority="17" stopIfTrue="1">
      <formula>WEEKDAY($B13)=1</formula>
    </cfRule>
  </conditionalFormatting>
  <conditionalFormatting sqref="M13:M43">
    <cfRule type="expression" dxfId="130" priority="14" stopIfTrue="1">
      <formula>WEEKDAY($B13)=7</formula>
    </cfRule>
    <cfRule type="expression" dxfId="129" priority="15" stopIfTrue="1">
      <formula>WEEKDAY($B13)=1</formula>
    </cfRule>
  </conditionalFormatting>
  <conditionalFormatting sqref="M13:M43">
    <cfRule type="expression" dxfId="128" priority="12" stopIfTrue="1">
      <formula>WEEKDAY($B13)=7</formula>
    </cfRule>
    <cfRule type="expression" dxfId="127" priority="13" stopIfTrue="1">
      <formula>WEEKDAY($B13)=1</formula>
    </cfRule>
  </conditionalFormatting>
  <conditionalFormatting sqref="M13:M43">
    <cfRule type="expression" dxfId="126" priority="10" stopIfTrue="1">
      <formula>WEEKDAY($B13)=7</formula>
    </cfRule>
    <cfRule type="expression" dxfId="125" priority="11" stopIfTrue="1">
      <formula>WEEKDAY($B13)=1</formula>
    </cfRule>
  </conditionalFormatting>
  <conditionalFormatting sqref="M13:M43">
    <cfRule type="expression" dxfId="124" priority="8" stopIfTrue="1">
      <formula>WEEKDAY($B13)=7</formula>
    </cfRule>
    <cfRule type="expression" dxfId="123" priority="9" stopIfTrue="1">
      <formula>WEEKDAY($B13)=1</formula>
    </cfRule>
  </conditionalFormatting>
  <conditionalFormatting sqref="M13:M43">
    <cfRule type="expression" dxfId="122" priority="6" stopIfTrue="1">
      <formula>WEEKDAY($B13)=7</formula>
    </cfRule>
    <cfRule type="expression" dxfId="121" priority="7" stopIfTrue="1">
      <formula>WEEKDAY($B13)=1</formula>
    </cfRule>
  </conditionalFormatting>
  <conditionalFormatting sqref="E13:E43">
    <cfRule type="expression" dxfId="120" priority="4" stopIfTrue="1">
      <formula>WEEKDAY($C13)=7</formula>
    </cfRule>
    <cfRule type="expression" dxfId="119" priority="5" stopIfTrue="1">
      <formula>WEEKDAY($C13)=1</formula>
    </cfRule>
  </conditionalFormatting>
  <conditionalFormatting sqref="H13:H43">
    <cfRule type="expression" dxfId="118" priority="1" stopIfTrue="1">
      <formula>WEEKDAY($B13)=7</formula>
    </cfRule>
    <cfRule type="expression" dxfId="117" priority="2" stopIfTrue="1">
      <formula>WEEKDAY($B13)=1</formula>
    </cfRule>
    <cfRule type="expression" dxfId="116" priority="3" stopIfTrue="1">
      <formula>$AT13&gt;10</formula>
    </cfRule>
  </conditionalFormatting>
  <dataValidations count="1">
    <dataValidation type="custom" allowBlank="1" showInputMessage="1" showErrorMessage="1" error="Eingabe nur an Samstagen!_x000a_Max. 8 Stunden." sqref="M13:M43" xr:uid="{00000000-0002-0000-0A00-000000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/>
  <dimension ref="A1:AV53"/>
  <sheetViews>
    <sheetView showGridLines="0" showRowColHeaders="0" showZeros="0" topLeftCell="B1" zoomScaleNormal="100" workbookViewId="0">
      <pane ySplit="12" topLeftCell="A13" activePane="bottomLeft" state="frozen"/>
      <selection activeCell="J13" sqref="J13"/>
      <selection pane="bottomLeft" activeCell="J13" sqref="J13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3.285156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3.425781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4" width="0" hidden="1" customWidth="1"/>
    <col min="45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02" t="str">
        <f>Persönliche_Daten!F16&amp;" "&amp;Persönliche_Daten!F2</f>
        <v>September 2025</v>
      </c>
      <c r="R2" s="56"/>
      <c r="S2" s="57"/>
      <c r="T2" s="57"/>
      <c r="U2" s="57"/>
      <c r="V2" s="57"/>
      <c r="W2" s="57"/>
      <c r="X2" s="58"/>
      <c r="Y2" s="19"/>
      <c r="Z2" s="110"/>
      <c r="AA2" s="19"/>
      <c r="AB2" s="89"/>
      <c r="AC2" s="19"/>
      <c r="AD2" s="19"/>
      <c r="AE2" s="19"/>
      <c r="AF2" s="20"/>
      <c r="AG2" s="20"/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1">
        <f>Persönliche_Daten!D7</f>
        <v>0</v>
      </c>
      <c r="I5" s="312"/>
      <c r="J5" s="312"/>
      <c r="K5" s="312"/>
      <c r="L5" s="312"/>
      <c r="M5" s="330" t="s">
        <v>35</v>
      </c>
      <c r="N5" s="331"/>
      <c r="O5" s="332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1" t="str">
        <f>Persönliche_Daten!D8</f>
        <v xml:space="preserve"> </v>
      </c>
      <c r="I6" s="312"/>
      <c r="J6" s="312"/>
      <c r="K6" s="312"/>
      <c r="L6" s="312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1">
        <f>Persönliche_Daten!D9</f>
        <v>0</v>
      </c>
      <c r="I7" s="312"/>
      <c r="J7" s="312"/>
      <c r="K7" s="312"/>
      <c r="L7" s="312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1">
        <f>Persönliche_Daten!D10</f>
        <v>0</v>
      </c>
      <c r="I8" s="312"/>
      <c r="J8" s="312"/>
      <c r="K8" s="312"/>
      <c r="L8" s="312"/>
      <c r="M8" s="104"/>
      <c r="N8" s="103" t="s">
        <v>38</v>
      </c>
      <c r="O8" s="146">
        <f>Jahresübersicht!H19</f>
        <v>0</v>
      </c>
      <c r="P8" s="1"/>
      <c r="Q8" s="72" t="s">
        <v>22</v>
      </c>
      <c r="R8" s="144">
        <f>Persönliche_Daten!G16</f>
        <v>0</v>
      </c>
      <c r="S8" s="144">
        <f>Persönliche_Daten!H16</f>
        <v>0</v>
      </c>
      <c r="T8" s="144">
        <f>Persönliche_Daten!I16</f>
        <v>0</v>
      </c>
      <c r="U8" s="144">
        <f>Persönliche_Daten!J16</f>
        <v>0</v>
      </c>
      <c r="V8" s="144">
        <f>Persönliche_Daten!K16</f>
        <v>0</v>
      </c>
      <c r="W8" s="144">
        <f>Persönliche_Daten!L16</f>
        <v>0</v>
      </c>
      <c r="X8" s="145">
        <f>Persönliche_Daten!M16</f>
        <v>0</v>
      </c>
      <c r="Y8" s="26"/>
      <c r="Z8" s="113"/>
      <c r="AA8" s="26"/>
      <c r="AB8" s="92"/>
      <c r="AC8" s="26"/>
      <c r="AD8" s="26"/>
      <c r="AE8" s="26"/>
      <c r="AF8" s="25"/>
      <c r="AG8" s="26"/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05" t="s">
        <v>17</v>
      </c>
      <c r="R11" s="306"/>
      <c r="S11" s="49"/>
      <c r="T11" s="49" t="s">
        <v>18</v>
      </c>
      <c r="U11" s="304" t="s">
        <v>19</v>
      </c>
      <c r="V11" s="304"/>
      <c r="W11" s="304" t="s">
        <v>20</v>
      </c>
      <c r="X11" s="307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41" t="s">
        <v>79</v>
      </c>
      <c r="AT11" s="241" t="s">
        <v>78</v>
      </c>
      <c r="AU11" s="121" t="s">
        <v>80</v>
      </c>
      <c r="AV11" s="242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W48</f>
        <v>-7.9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  <c r="AV12">
        <f>August!AV43</f>
        <v>0</v>
      </c>
    </row>
    <row r="13" spans="2:48" s="10" customFormat="1" ht="15" customHeight="1" x14ac:dyDescent="0.2">
      <c r="B13" s="228">
        <f>Persönliche_Daten!N16</f>
        <v>45901</v>
      </c>
      <c r="C13" s="231">
        <f>WEEKDAY(B13)</f>
        <v>2</v>
      </c>
      <c r="D13" s="234">
        <f>Persönliche_Daten!N16</f>
        <v>45901</v>
      </c>
      <c r="E13" s="281" t="str">
        <f>IFERROR(VLOOKUP($D13,Feiertage!$A$4:$C$31,2,FALSE),"")</f>
        <v/>
      </c>
      <c r="F13" s="78"/>
      <c r="G13" s="78"/>
      <c r="H13" s="79" t="str">
        <f>IFERROR(VLOOKUP($D13,Feiertage!$A$4:$C$31,3,FALSE),"")</f>
        <v/>
      </c>
      <c r="I13" s="35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00">
        <f>IF(E13="o",3.95,IF(OR(E13&gt;" ",F13&gt;" ",G13&gt;" "),0,HLOOKUP(C13,$R$7:$X$8,2,FALSE)))</f>
        <v>0</v>
      </c>
      <c r="R13" s="301"/>
      <c r="S13" s="302">
        <f>IF(F13&gt;" ",0,IF(G13&gt;" ",0,IF(L13&gt;0,L13,0)))</f>
        <v>0</v>
      </c>
      <c r="T13" s="303"/>
      <c r="U13" s="297">
        <f>IF(OR(Q13&gt;0,S13&lt;&gt;0),ROUND(S13-Q13,2),0)</f>
        <v>0</v>
      </c>
      <c r="V13" s="308"/>
      <c r="W13" s="297">
        <f>ROUND(U13,2)</f>
        <v>0</v>
      </c>
      <c r="X13" s="298"/>
      <c r="Y13" s="9"/>
      <c r="Z13" s="115">
        <f>Z12+U13</f>
        <v>-7.9</v>
      </c>
      <c r="AA13" s="9"/>
      <c r="AB13" s="96">
        <f>IF(F13="x",1,0)</f>
        <v>0</v>
      </c>
      <c r="AC13" s="9"/>
      <c r="AD13" s="9"/>
      <c r="AE13" s="9"/>
      <c r="AF13" s="299">
        <f t="shared" ref="AF13:AF43" si="1">IF(B13=$R$7,$R$16,IF(B13=$S$7,$S$16,IF(B13=$T$7,$T$16,IF(B13=$U$7,$U$16,IF(B13=$V$7,$V$16,IF(B13=$W$7,$W$16,IF(B13=$X$7,$X$16,0)))))))</f>
        <v>0</v>
      </c>
      <c r="AG13" s="299"/>
      <c r="AH13" s="28"/>
      <c r="AI13" s="28">
        <f>IF(E13="x",AF13-AF13,IF(F13="x",AF13-AF13,IF(G13="x",AF13-AF13,AF13)))</f>
        <v>0</v>
      </c>
      <c r="AJ13" s="9"/>
      <c r="AO13" s="215" t="b">
        <f t="shared" ref="AO13:AO19" si="2">IF(B13="So",IF(J13&lt;10,L13,J13))</f>
        <v>0</v>
      </c>
      <c r="AP13" s="215" t="b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AV12+AU13</f>
        <v>0</v>
      </c>
    </row>
    <row r="14" spans="2:48" s="10" customFormat="1" ht="15" customHeight="1" x14ac:dyDescent="0.2">
      <c r="B14" s="228">
        <f>B13+1</f>
        <v>45902</v>
      </c>
      <c r="C14" s="231">
        <f>WEEKDAY(B14)</f>
        <v>3</v>
      </c>
      <c r="D14" s="234">
        <f>D13+1</f>
        <v>45902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35"/>
      <c r="J14" s="213"/>
      <c r="K14" s="213"/>
      <c r="L14" s="80">
        <f t="shared" ref="L14:L43" si="3">AT14</f>
        <v>0</v>
      </c>
      <c r="M14" s="212"/>
      <c r="N14" s="80">
        <f t="shared" ref="N14:N42" si="4">IF(C14=1,L14,0)</f>
        <v>0</v>
      </c>
      <c r="O14" s="80">
        <f t="shared" ref="O14:O42" si="5">IF(AP14=FALSE,0,L14)</f>
        <v>0</v>
      </c>
      <c r="P14" s="5"/>
      <c r="Q14" s="300">
        <f t="shared" ref="Q14:Q40" si="6">IF(E14="o",3.95,IF(OR(E14&gt;" ",F14&gt;" ",G14&gt;" "),0,HLOOKUP(C14,$R$7:$X$8,2,FALSE)))</f>
        <v>0</v>
      </c>
      <c r="R14" s="301"/>
      <c r="S14" s="302">
        <f t="shared" ref="S14:S42" si="7">IF(F14&gt;" ",0,IF(G14&gt;" ",0,IF(L14&gt;0,L14,0)))</f>
        <v>0</v>
      </c>
      <c r="T14" s="303"/>
      <c r="U14" s="297">
        <f t="shared" ref="U14:U43" si="8">IF(OR(Q14&gt;0,S14&lt;&gt;0),ROUND(S14-Q14,2),0)</f>
        <v>0</v>
      </c>
      <c r="V14" s="308"/>
      <c r="W14" s="297">
        <f>ROUND(W13+U14,2)</f>
        <v>0</v>
      </c>
      <c r="X14" s="298"/>
      <c r="Y14" s="9"/>
      <c r="Z14" s="115">
        <f>Z13+U14</f>
        <v>-7.9</v>
      </c>
      <c r="AA14" s="9"/>
      <c r="AB14" s="96">
        <f t="shared" ref="AB14:AB43" si="9">IF(F14="x",1,0)</f>
        <v>0</v>
      </c>
      <c r="AC14" s="9"/>
      <c r="AD14" s="9"/>
      <c r="AE14" s="9"/>
      <c r="AF14" s="299">
        <f t="shared" si="1"/>
        <v>0</v>
      </c>
      <c r="AG14" s="299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2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8">
        <f t="shared" ref="B15:B40" si="16">B14+1</f>
        <v>45903</v>
      </c>
      <c r="C15" s="231">
        <f t="shared" ref="C15:C40" si="17">WEEKDAY(B15)</f>
        <v>4</v>
      </c>
      <c r="D15" s="234">
        <f t="shared" ref="D15:D40" si="18">D14+1</f>
        <v>45903</v>
      </c>
      <c r="E15" s="281" t="str">
        <f>IFERROR(VLOOKUP($D15,Feiertage!$A$4:$C$31,2,FALSE),"")</f>
        <v/>
      </c>
      <c r="F15" s="78"/>
      <c r="G15" s="78"/>
      <c r="H15" s="79" t="str">
        <f>IFERROR(VLOOKUP($D15,Feiertage!$A$4:$C$31,3,FALSE),"")</f>
        <v/>
      </c>
      <c r="I15" s="35"/>
      <c r="J15" s="214"/>
      <c r="K15" s="214"/>
      <c r="L15" s="80">
        <f t="shared" si="3"/>
        <v>0</v>
      </c>
      <c r="M15" s="212"/>
      <c r="N15" s="80">
        <f t="shared" si="4"/>
        <v>0</v>
      </c>
      <c r="O15" s="80">
        <f t="shared" si="5"/>
        <v>0</v>
      </c>
      <c r="P15" s="4"/>
      <c r="Q15" s="300">
        <f t="shared" si="6"/>
        <v>0</v>
      </c>
      <c r="R15" s="301"/>
      <c r="S15" s="302">
        <f t="shared" si="7"/>
        <v>0</v>
      </c>
      <c r="T15" s="303"/>
      <c r="U15" s="297">
        <f t="shared" si="8"/>
        <v>0</v>
      </c>
      <c r="V15" s="308"/>
      <c r="W15" s="297">
        <f t="shared" ref="W15:W40" si="19">ROUND(W14+U15,2)</f>
        <v>0</v>
      </c>
      <c r="X15" s="298"/>
      <c r="Y15" s="9"/>
      <c r="Z15" s="115">
        <f t="shared" ref="Z15:Z40" si="20">Z14+U15</f>
        <v>-7.9</v>
      </c>
      <c r="AA15" s="9"/>
      <c r="AB15" s="96">
        <f t="shared" si="9"/>
        <v>0</v>
      </c>
      <c r="AC15" s="9"/>
      <c r="AD15" s="9"/>
      <c r="AE15" s="9"/>
      <c r="AF15" s="299">
        <f t="shared" si="1"/>
        <v>0</v>
      </c>
      <c r="AG15" s="299"/>
      <c r="AH15" s="28"/>
      <c r="AI15" s="28">
        <f t="shared" si="10"/>
        <v>0</v>
      </c>
      <c r="AO15" s="215" t="b">
        <f t="shared" si="2"/>
        <v>0</v>
      </c>
      <c r="AP15" s="215" t="b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8">
        <f t="shared" si="16"/>
        <v>45904</v>
      </c>
      <c r="C16" s="231">
        <f t="shared" si="17"/>
        <v>5</v>
      </c>
      <c r="D16" s="234">
        <f t="shared" si="18"/>
        <v>45904</v>
      </c>
      <c r="E16" s="281" t="str">
        <f>IFERROR(VLOOKUP($D16,Feiertage!$A$4:$C$31,2,FALSE),"")</f>
        <v/>
      </c>
      <c r="F16" s="81"/>
      <c r="G16" s="81"/>
      <c r="H16" s="79" t="str">
        <f>IFERROR(VLOOKUP($D16,Feiertage!$A$4:$C$31,3,FALSE),"")</f>
        <v/>
      </c>
      <c r="I16" s="35"/>
      <c r="J16" s="214"/>
      <c r="K16" s="214"/>
      <c r="L16" s="80">
        <f t="shared" si="3"/>
        <v>0</v>
      </c>
      <c r="M16" s="212"/>
      <c r="N16" s="80">
        <f t="shared" si="4"/>
        <v>0</v>
      </c>
      <c r="O16" s="80">
        <f t="shared" si="5"/>
        <v>0</v>
      </c>
      <c r="P16" s="4"/>
      <c r="Q16" s="300">
        <f t="shared" si="6"/>
        <v>0</v>
      </c>
      <c r="R16" s="301"/>
      <c r="S16" s="302">
        <f t="shared" si="7"/>
        <v>0</v>
      </c>
      <c r="T16" s="303"/>
      <c r="U16" s="297">
        <f t="shared" si="8"/>
        <v>0</v>
      </c>
      <c r="V16" s="308"/>
      <c r="W16" s="297">
        <f t="shared" si="19"/>
        <v>0</v>
      </c>
      <c r="X16" s="298"/>
      <c r="Y16" s="9"/>
      <c r="Z16" s="115">
        <f t="shared" si="20"/>
        <v>-7.9</v>
      </c>
      <c r="AA16" s="9"/>
      <c r="AB16" s="96">
        <f t="shared" si="9"/>
        <v>0</v>
      </c>
      <c r="AC16" s="9"/>
      <c r="AD16" s="9"/>
      <c r="AE16" s="9"/>
      <c r="AF16" s="299">
        <f t="shared" si="1"/>
        <v>0</v>
      </c>
      <c r="AG16" s="299"/>
      <c r="AH16" s="28"/>
      <c r="AI16" s="28">
        <f t="shared" si="10"/>
        <v>0</v>
      </c>
      <c r="AO16" s="215" t="b">
        <f t="shared" si="2"/>
        <v>0</v>
      </c>
      <c r="AP16" s="215" t="b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48" s="10" customFormat="1" ht="15" customHeight="1" x14ac:dyDescent="0.2">
      <c r="B17" s="228">
        <f t="shared" si="16"/>
        <v>45905</v>
      </c>
      <c r="C17" s="231">
        <f t="shared" si="17"/>
        <v>6</v>
      </c>
      <c r="D17" s="234">
        <f t="shared" si="18"/>
        <v>45905</v>
      </c>
      <c r="E17" s="281" t="str">
        <f>IFERROR(VLOOKUP($D17,Feiertage!$A$4:$C$31,2,FALSE),"")</f>
        <v/>
      </c>
      <c r="F17" s="81"/>
      <c r="G17" s="81"/>
      <c r="H17" s="79" t="str">
        <f>IFERROR(VLOOKUP($D17,Feiertage!$A$4:$C$31,3,FALSE),"")</f>
        <v/>
      </c>
      <c r="I17" s="35"/>
      <c r="J17" s="214"/>
      <c r="K17" s="214"/>
      <c r="L17" s="80">
        <f t="shared" si="3"/>
        <v>0</v>
      </c>
      <c r="M17" s="212"/>
      <c r="N17" s="80">
        <f t="shared" si="4"/>
        <v>0</v>
      </c>
      <c r="O17" s="80">
        <f t="shared" si="5"/>
        <v>0</v>
      </c>
      <c r="P17" s="4"/>
      <c r="Q17" s="300">
        <f t="shared" si="6"/>
        <v>0</v>
      </c>
      <c r="R17" s="301"/>
      <c r="S17" s="302">
        <f t="shared" si="7"/>
        <v>0</v>
      </c>
      <c r="T17" s="303"/>
      <c r="U17" s="297">
        <f t="shared" si="8"/>
        <v>0</v>
      </c>
      <c r="V17" s="308"/>
      <c r="W17" s="297">
        <f t="shared" si="19"/>
        <v>0</v>
      </c>
      <c r="X17" s="298"/>
      <c r="Y17" s="9"/>
      <c r="Z17" s="115">
        <f t="shared" si="20"/>
        <v>-7.9</v>
      </c>
      <c r="AA17" s="9"/>
      <c r="AB17" s="96">
        <f t="shared" si="9"/>
        <v>0</v>
      </c>
      <c r="AC17" s="9"/>
      <c r="AD17" s="9"/>
      <c r="AE17" s="9"/>
      <c r="AF17" s="299">
        <f t="shared" si="1"/>
        <v>0</v>
      </c>
      <c r="AG17" s="299"/>
      <c r="AH17" s="28"/>
      <c r="AI17" s="28">
        <f t="shared" si="10"/>
        <v>0</v>
      </c>
      <c r="AO17" s="215" t="b">
        <f t="shared" si="2"/>
        <v>0</v>
      </c>
      <c r="AP17" s="215" t="b">
        <f t="shared" si="11"/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48" s="10" customFormat="1" ht="15" customHeight="1" x14ac:dyDescent="0.2">
      <c r="B18" s="228">
        <f t="shared" si="16"/>
        <v>45906</v>
      </c>
      <c r="C18" s="231">
        <f t="shared" si="17"/>
        <v>7</v>
      </c>
      <c r="D18" s="234">
        <f t="shared" si="18"/>
        <v>45906</v>
      </c>
      <c r="E18" s="281" t="str">
        <f>IFERROR(VLOOKUP($D18,Feiertage!$A$4:$C$31,2,FALSE),"")</f>
        <v/>
      </c>
      <c r="F18" s="78"/>
      <c r="G18" s="78"/>
      <c r="H18" s="79" t="str">
        <f>IFERROR(VLOOKUP($D18,Feiertage!$A$4:$C$31,3,FALSE),"")</f>
        <v/>
      </c>
      <c r="I18" s="35"/>
      <c r="J18" s="214"/>
      <c r="K18" s="214"/>
      <c r="L18" s="80">
        <f t="shared" si="3"/>
        <v>0</v>
      </c>
      <c r="M18" s="212"/>
      <c r="N18" s="80">
        <f t="shared" si="4"/>
        <v>0</v>
      </c>
      <c r="O18" s="80">
        <f t="shared" si="5"/>
        <v>0</v>
      </c>
      <c r="P18" s="4"/>
      <c r="Q18" s="300">
        <f t="shared" si="6"/>
        <v>0</v>
      </c>
      <c r="R18" s="301"/>
      <c r="S18" s="302">
        <f t="shared" si="7"/>
        <v>0</v>
      </c>
      <c r="T18" s="303"/>
      <c r="U18" s="297">
        <f t="shared" si="8"/>
        <v>0</v>
      </c>
      <c r="V18" s="308"/>
      <c r="W18" s="297">
        <f t="shared" si="19"/>
        <v>0</v>
      </c>
      <c r="X18" s="298"/>
      <c r="Y18" s="9"/>
      <c r="Z18" s="115">
        <f t="shared" si="20"/>
        <v>-7.9</v>
      </c>
      <c r="AA18" s="9"/>
      <c r="AB18" s="96">
        <f t="shared" si="9"/>
        <v>0</v>
      </c>
      <c r="AC18" s="9"/>
      <c r="AD18" s="9"/>
      <c r="AE18" s="9"/>
      <c r="AF18" s="299">
        <f t="shared" si="1"/>
        <v>0</v>
      </c>
      <c r="AG18" s="299"/>
      <c r="AH18" s="28"/>
      <c r="AI18" s="28">
        <f t="shared" si="10"/>
        <v>0</v>
      </c>
      <c r="AO18" s="215" t="b">
        <f t="shared" si="2"/>
        <v>0</v>
      </c>
      <c r="AP18" s="215" t="b">
        <f t="shared" si="11"/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48" s="10" customFormat="1" ht="15" customHeight="1" x14ac:dyDescent="0.2">
      <c r="B19" s="228">
        <f t="shared" si="16"/>
        <v>45907</v>
      </c>
      <c r="C19" s="231">
        <f t="shared" si="17"/>
        <v>1</v>
      </c>
      <c r="D19" s="234">
        <f t="shared" si="18"/>
        <v>45907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35"/>
      <c r="J19" s="211"/>
      <c r="K19" s="211"/>
      <c r="L19" s="80">
        <f t="shared" si="3"/>
        <v>0</v>
      </c>
      <c r="M19" s="212"/>
      <c r="N19" s="80">
        <f t="shared" si="4"/>
        <v>0</v>
      </c>
      <c r="O19" s="80">
        <f t="shared" si="5"/>
        <v>0</v>
      </c>
      <c r="P19" s="4"/>
      <c r="Q19" s="300">
        <f t="shared" si="6"/>
        <v>0</v>
      </c>
      <c r="R19" s="301"/>
      <c r="S19" s="302">
        <f t="shared" si="7"/>
        <v>0</v>
      </c>
      <c r="T19" s="303"/>
      <c r="U19" s="297">
        <f t="shared" si="8"/>
        <v>0</v>
      </c>
      <c r="V19" s="308"/>
      <c r="W19" s="297">
        <f t="shared" si="19"/>
        <v>0</v>
      </c>
      <c r="X19" s="298"/>
      <c r="Y19" s="9"/>
      <c r="Z19" s="115">
        <f t="shared" si="20"/>
        <v>-7.9</v>
      </c>
      <c r="AA19" s="9"/>
      <c r="AB19" s="96">
        <f t="shared" si="9"/>
        <v>0</v>
      </c>
      <c r="AC19" s="9"/>
      <c r="AD19" s="9"/>
      <c r="AE19" s="9"/>
      <c r="AF19" s="299">
        <f t="shared" si="1"/>
        <v>0</v>
      </c>
      <c r="AG19" s="299"/>
      <c r="AI19" s="28">
        <f t="shared" si="10"/>
        <v>0</v>
      </c>
      <c r="AO19" s="215" t="b">
        <f t="shared" si="2"/>
        <v>0</v>
      </c>
      <c r="AP19" s="215" t="b">
        <f t="shared" si="11"/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</row>
    <row r="20" spans="2:48" s="10" customFormat="1" ht="15" customHeight="1" x14ac:dyDescent="0.2">
      <c r="B20" s="228">
        <f t="shared" si="16"/>
        <v>45908</v>
      </c>
      <c r="C20" s="231">
        <f t="shared" si="17"/>
        <v>2</v>
      </c>
      <c r="D20" s="234">
        <f t="shared" si="18"/>
        <v>45908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35"/>
      <c r="J20" s="211"/>
      <c r="K20" s="211"/>
      <c r="L20" s="80">
        <f t="shared" si="3"/>
        <v>0</v>
      </c>
      <c r="M20" s="212"/>
      <c r="N20" s="80">
        <f t="shared" si="4"/>
        <v>0</v>
      </c>
      <c r="O20" s="80">
        <f t="shared" si="5"/>
        <v>0</v>
      </c>
      <c r="P20" s="4"/>
      <c r="Q20" s="300">
        <f t="shared" si="6"/>
        <v>0</v>
      </c>
      <c r="R20" s="301"/>
      <c r="S20" s="302">
        <f t="shared" si="7"/>
        <v>0</v>
      </c>
      <c r="T20" s="303"/>
      <c r="U20" s="297">
        <f t="shared" si="8"/>
        <v>0</v>
      </c>
      <c r="V20" s="308"/>
      <c r="W20" s="297">
        <f t="shared" si="19"/>
        <v>0</v>
      </c>
      <c r="X20" s="298"/>
      <c r="Y20" s="9"/>
      <c r="Z20" s="115">
        <f t="shared" si="20"/>
        <v>-7.9</v>
      </c>
      <c r="AA20" s="9"/>
      <c r="AB20" s="96">
        <f t="shared" si="9"/>
        <v>0</v>
      </c>
      <c r="AC20" s="9"/>
      <c r="AD20" s="9"/>
      <c r="AE20" s="9"/>
      <c r="AF20" s="299">
        <f t="shared" si="1"/>
        <v>0</v>
      </c>
      <c r="AG20" s="299"/>
      <c r="AI20" s="28">
        <f t="shared" si="10"/>
        <v>0</v>
      </c>
      <c r="AO20" s="215" t="b">
        <f t="shared" ref="AO20:AO43" si="22">IF(B20="So",IF(J20&lt;10,L20,J20))</f>
        <v>0</v>
      </c>
      <c r="AP20" s="215" t="b">
        <f t="shared" si="11"/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48" s="10" customFormat="1" ht="15" customHeight="1" x14ac:dyDescent="0.2">
      <c r="B21" s="228">
        <f t="shared" si="16"/>
        <v>45909</v>
      </c>
      <c r="C21" s="231">
        <f t="shared" si="17"/>
        <v>3</v>
      </c>
      <c r="D21" s="234">
        <f t="shared" si="18"/>
        <v>45909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35"/>
      <c r="J21" s="213"/>
      <c r="K21" s="213"/>
      <c r="L21" s="80">
        <f t="shared" si="3"/>
        <v>0</v>
      </c>
      <c r="M21" s="212"/>
      <c r="N21" s="80">
        <f t="shared" si="4"/>
        <v>0</v>
      </c>
      <c r="O21" s="80">
        <f t="shared" si="5"/>
        <v>0</v>
      </c>
      <c r="P21" s="4"/>
      <c r="Q21" s="300">
        <f t="shared" si="6"/>
        <v>0</v>
      </c>
      <c r="R21" s="301"/>
      <c r="S21" s="302">
        <f t="shared" si="7"/>
        <v>0</v>
      </c>
      <c r="T21" s="303"/>
      <c r="U21" s="297">
        <f t="shared" si="8"/>
        <v>0</v>
      </c>
      <c r="V21" s="308"/>
      <c r="W21" s="297">
        <f t="shared" si="19"/>
        <v>0</v>
      </c>
      <c r="X21" s="298"/>
      <c r="Y21" s="9"/>
      <c r="Z21" s="115">
        <f t="shared" si="20"/>
        <v>-7.9</v>
      </c>
      <c r="AA21" s="9"/>
      <c r="AB21" s="96">
        <f t="shared" si="9"/>
        <v>0</v>
      </c>
      <c r="AC21" s="9"/>
      <c r="AD21" s="9"/>
      <c r="AE21" s="9"/>
      <c r="AF21" s="299">
        <f t="shared" si="1"/>
        <v>0</v>
      </c>
      <c r="AG21" s="299"/>
      <c r="AI21" s="28">
        <f t="shared" si="10"/>
        <v>0</v>
      </c>
      <c r="AO21" s="215" t="b">
        <f t="shared" si="22"/>
        <v>0</v>
      </c>
      <c r="AP21" s="215" t="b">
        <f t="shared" si="11"/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48" s="10" customFormat="1" ht="15" customHeight="1" x14ac:dyDescent="0.2">
      <c r="B22" s="228">
        <f t="shared" si="16"/>
        <v>45910</v>
      </c>
      <c r="C22" s="231">
        <f t="shared" si="17"/>
        <v>4</v>
      </c>
      <c r="D22" s="234">
        <f t="shared" si="18"/>
        <v>45910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35"/>
      <c r="J22" s="214"/>
      <c r="K22" s="214"/>
      <c r="L22" s="80">
        <f t="shared" si="3"/>
        <v>0</v>
      </c>
      <c r="M22" s="212"/>
      <c r="N22" s="80">
        <f t="shared" si="4"/>
        <v>0</v>
      </c>
      <c r="O22" s="80">
        <f t="shared" si="5"/>
        <v>0</v>
      </c>
      <c r="P22" s="4"/>
      <c r="Q22" s="300">
        <f t="shared" si="6"/>
        <v>0</v>
      </c>
      <c r="R22" s="301"/>
      <c r="S22" s="302">
        <f t="shared" si="7"/>
        <v>0</v>
      </c>
      <c r="T22" s="303"/>
      <c r="U22" s="297">
        <f t="shared" si="8"/>
        <v>0</v>
      </c>
      <c r="V22" s="308"/>
      <c r="W22" s="297">
        <f t="shared" si="19"/>
        <v>0</v>
      </c>
      <c r="X22" s="298"/>
      <c r="Y22" s="9"/>
      <c r="Z22" s="115">
        <f t="shared" si="20"/>
        <v>-7.9</v>
      </c>
      <c r="AA22" s="9"/>
      <c r="AB22" s="96">
        <f t="shared" si="9"/>
        <v>0</v>
      </c>
      <c r="AC22" s="9"/>
      <c r="AD22" s="9"/>
      <c r="AE22" s="9"/>
      <c r="AF22" s="299">
        <f t="shared" si="1"/>
        <v>0</v>
      </c>
      <c r="AG22" s="299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48" s="10" customFormat="1" ht="15" customHeight="1" x14ac:dyDescent="0.2">
      <c r="B23" s="228">
        <f t="shared" si="16"/>
        <v>45911</v>
      </c>
      <c r="C23" s="231">
        <f t="shared" si="17"/>
        <v>5</v>
      </c>
      <c r="D23" s="234">
        <f t="shared" si="18"/>
        <v>45911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35"/>
      <c r="J23" s="214"/>
      <c r="K23" s="214"/>
      <c r="L23" s="80">
        <f t="shared" si="3"/>
        <v>0</v>
      </c>
      <c r="M23" s="212"/>
      <c r="N23" s="80">
        <f t="shared" si="4"/>
        <v>0</v>
      </c>
      <c r="O23" s="80">
        <f t="shared" si="5"/>
        <v>0</v>
      </c>
      <c r="P23" s="4"/>
      <c r="Q23" s="300">
        <f t="shared" si="6"/>
        <v>0</v>
      </c>
      <c r="R23" s="301"/>
      <c r="S23" s="302">
        <f t="shared" si="7"/>
        <v>0</v>
      </c>
      <c r="T23" s="303"/>
      <c r="U23" s="297">
        <f t="shared" si="8"/>
        <v>0</v>
      </c>
      <c r="V23" s="308"/>
      <c r="W23" s="297">
        <f t="shared" si="19"/>
        <v>0</v>
      </c>
      <c r="X23" s="298"/>
      <c r="Y23" s="9"/>
      <c r="Z23" s="115">
        <f t="shared" si="20"/>
        <v>-7.9</v>
      </c>
      <c r="AA23" s="9"/>
      <c r="AB23" s="96">
        <f t="shared" si="9"/>
        <v>0</v>
      </c>
      <c r="AC23" s="9"/>
      <c r="AD23" s="9"/>
      <c r="AE23" s="9"/>
      <c r="AF23" s="299">
        <f t="shared" si="1"/>
        <v>0</v>
      </c>
      <c r="AG23" s="299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48" s="10" customFormat="1" ht="15" customHeight="1" x14ac:dyDescent="0.2">
      <c r="B24" s="228">
        <f t="shared" si="16"/>
        <v>45912</v>
      </c>
      <c r="C24" s="231">
        <f t="shared" si="17"/>
        <v>6</v>
      </c>
      <c r="D24" s="234">
        <f t="shared" si="18"/>
        <v>45912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35"/>
      <c r="J24" s="214"/>
      <c r="K24" s="214"/>
      <c r="L24" s="80">
        <f t="shared" si="3"/>
        <v>0</v>
      </c>
      <c r="M24" s="212"/>
      <c r="N24" s="80">
        <f t="shared" si="4"/>
        <v>0</v>
      </c>
      <c r="O24" s="80">
        <f t="shared" si="5"/>
        <v>0</v>
      </c>
      <c r="P24" s="4"/>
      <c r="Q24" s="300">
        <f t="shared" si="6"/>
        <v>0</v>
      </c>
      <c r="R24" s="301"/>
      <c r="S24" s="302">
        <f t="shared" si="7"/>
        <v>0</v>
      </c>
      <c r="T24" s="303"/>
      <c r="U24" s="297">
        <f t="shared" si="8"/>
        <v>0</v>
      </c>
      <c r="V24" s="308"/>
      <c r="W24" s="297">
        <f t="shared" si="19"/>
        <v>0</v>
      </c>
      <c r="X24" s="298"/>
      <c r="Y24" s="9"/>
      <c r="Z24" s="115">
        <f t="shared" si="20"/>
        <v>-7.9</v>
      </c>
      <c r="AA24" s="9"/>
      <c r="AB24" s="96">
        <f t="shared" si="9"/>
        <v>0</v>
      </c>
      <c r="AC24" s="9"/>
      <c r="AD24" s="9"/>
      <c r="AE24" s="9"/>
      <c r="AF24" s="299">
        <f t="shared" si="1"/>
        <v>0</v>
      </c>
      <c r="AG24" s="299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48" s="10" customFormat="1" ht="15" customHeight="1" x14ac:dyDescent="0.2">
      <c r="B25" s="228">
        <f t="shared" si="16"/>
        <v>45913</v>
      </c>
      <c r="C25" s="231">
        <f t="shared" si="17"/>
        <v>7</v>
      </c>
      <c r="D25" s="234">
        <f t="shared" si="18"/>
        <v>45913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35"/>
      <c r="J25" s="213"/>
      <c r="K25" s="213"/>
      <c r="L25" s="80">
        <f t="shared" si="3"/>
        <v>0</v>
      </c>
      <c r="M25" s="212"/>
      <c r="N25" s="80">
        <f t="shared" si="4"/>
        <v>0</v>
      </c>
      <c r="O25" s="80">
        <f t="shared" si="5"/>
        <v>0</v>
      </c>
      <c r="P25" s="4"/>
      <c r="Q25" s="300">
        <f t="shared" si="6"/>
        <v>0</v>
      </c>
      <c r="R25" s="301"/>
      <c r="S25" s="302">
        <f t="shared" si="7"/>
        <v>0</v>
      </c>
      <c r="T25" s="303"/>
      <c r="U25" s="297">
        <f t="shared" si="8"/>
        <v>0</v>
      </c>
      <c r="V25" s="308"/>
      <c r="W25" s="297">
        <f t="shared" si="19"/>
        <v>0</v>
      </c>
      <c r="X25" s="298"/>
      <c r="Y25" s="9"/>
      <c r="Z25" s="115">
        <f t="shared" si="20"/>
        <v>-7.9</v>
      </c>
      <c r="AA25" s="9"/>
      <c r="AB25" s="96">
        <f t="shared" si="9"/>
        <v>0</v>
      </c>
      <c r="AC25" s="9"/>
      <c r="AD25" s="9"/>
      <c r="AE25" s="9"/>
      <c r="AF25" s="299">
        <f t="shared" si="1"/>
        <v>0</v>
      </c>
      <c r="AG25" s="299"/>
      <c r="AI25" s="28">
        <f t="shared" si="10"/>
        <v>0</v>
      </c>
      <c r="AO25" s="215" t="b">
        <f t="shared" si="22"/>
        <v>0</v>
      </c>
      <c r="AP25" s="215" t="b">
        <f t="shared" si="11"/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48" s="10" customFormat="1" ht="15" customHeight="1" x14ac:dyDescent="0.2">
      <c r="B26" s="228">
        <f t="shared" si="16"/>
        <v>45914</v>
      </c>
      <c r="C26" s="231">
        <f t="shared" si="17"/>
        <v>1</v>
      </c>
      <c r="D26" s="234">
        <f t="shared" si="18"/>
        <v>45914</v>
      </c>
      <c r="E26" s="281" t="str">
        <f>IFERROR(VLOOKUP($D26,Feiertage!$A$4:$C$31,2,FALSE),"")</f>
        <v/>
      </c>
      <c r="F26" s="78"/>
      <c r="G26" s="78"/>
      <c r="H26" s="79" t="str">
        <f>IFERROR(VLOOKUP($D26,Feiertage!$A$4:$C$31,3,FALSE),"")</f>
        <v/>
      </c>
      <c r="I26" s="35"/>
      <c r="J26" s="211"/>
      <c r="K26" s="211"/>
      <c r="L26" s="80">
        <f t="shared" si="3"/>
        <v>0</v>
      </c>
      <c r="M26" s="212"/>
      <c r="N26" s="80">
        <f t="shared" si="4"/>
        <v>0</v>
      </c>
      <c r="O26" s="80">
        <f t="shared" si="5"/>
        <v>0</v>
      </c>
      <c r="P26" s="4"/>
      <c r="Q26" s="300">
        <f t="shared" si="6"/>
        <v>0</v>
      </c>
      <c r="R26" s="301"/>
      <c r="S26" s="302">
        <f t="shared" si="7"/>
        <v>0</v>
      </c>
      <c r="T26" s="303"/>
      <c r="U26" s="297">
        <f t="shared" si="8"/>
        <v>0</v>
      </c>
      <c r="V26" s="308"/>
      <c r="W26" s="297">
        <f t="shared" si="19"/>
        <v>0</v>
      </c>
      <c r="X26" s="298"/>
      <c r="Y26" s="9"/>
      <c r="Z26" s="115">
        <f t="shared" si="20"/>
        <v>-7.9</v>
      </c>
      <c r="AA26" s="9"/>
      <c r="AB26" s="96">
        <f t="shared" si="9"/>
        <v>0</v>
      </c>
      <c r="AC26" s="9"/>
      <c r="AD26" s="9"/>
      <c r="AE26" s="9"/>
      <c r="AF26" s="299">
        <f t="shared" si="1"/>
        <v>0</v>
      </c>
      <c r="AG26" s="299"/>
      <c r="AI26" s="28">
        <f t="shared" si="10"/>
        <v>0</v>
      </c>
      <c r="AO26" s="215" t="b">
        <f t="shared" si="22"/>
        <v>0</v>
      </c>
      <c r="AP26" s="215" t="b">
        <f t="shared" si="11"/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48" s="10" customFormat="1" ht="15" customHeight="1" x14ac:dyDescent="0.2">
      <c r="B27" s="228">
        <f t="shared" si="16"/>
        <v>45915</v>
      </c>
      <c r="C27" s="231">
        <f t="shared" si="17"/>
        <v>2</v>
      </c>
      <c r="D27" s="234">
        <f t="shared" si="18"/>
        <v>45915</v>
      </c>
      <c r="E27" s="281" t="str">
        <f>IFERROR(VLOOKUP($D27,Feiertage!$A$4:$C$31,2,FALSE),"")</f>
        <v/>
      </c>
      <c r="F27" s="78"/>
      <c r="G27" s="78"/>
      <c r="H27" s="79" t="str">
        <f>IFERROR(VLOOKUP($D27,Feiertage!$A$4:$C$31,3,FALSE),"")</f>
        <v/>
      </c>
      <c r="I27" s="35"/>
      <c r="J27" s="211"/>
      <c r="K27" s="211"/>
      <c r="L27" s="80">
        <f t="shared" si="3"/>
        <v>0</v>
      </c>
      <c r="M27" s="212"/>
      <c r="N27" s="80">
        <f t="shared" si="4"/>
        <v>0</v>
      </c>
      <c r="O27" s="80">
        <f t="shared" si="5"/>
        <v>0</v>
      </c>
      <c r="P27" s="4"/>
      <c r="Q27" s="300">
        <f t="shared" si="6"/>
        <v>0</v>
      </c>
      <c r="R27" s="301"/>
      <c r="S27" s="302">
        <f t="shared" si="7"/>
        <v>0</v>
      </c>
      <c r="T27" s="303"/>
      <c r="U27" s="297">
        <f t="shared" si="8"/>
        <v>0</v>
      </c>
      <c r="V27" s="308"/>
      <c r="W27" s="297">
        <f t="shared" si="19"/>
        <v>0</v>
      </c>
      <c r="X27" s="298"/>
      <c r="Y27" s="9"/>
      <c r="Z27" s="115">
        <f t="shared" si="20"/>
        <v>-7.9</v>
      </c>
      <c r="AA27" s="9"/>
      <c r="AB27" s="96">
        <f t="shared" si="9"/>
        <v>0</v>
      </c>
      <c r="AC27" s="9"/>
      <c r="AD27" s="9"/>
      <c r="AE27" s="9"/>
      <c r="AF27" s="299">
        <f t="shared" si="1"/>
        <v>0</v>
      </c>
      <c r="AG27" s="299"/>
      <c r="AI27" s="28">
        <f t="shared" si="10"/>
        <v>0</v>
      </c>
      <c r="AO27" s="215" t="b">
        <f t="shared" si="22"/>
        <v>0</v>
      </c>
      <c r="AP27" s="215" t="b">
        <f t="shared" si="11"/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48" s="10" customFormat="1" ht="15" customHeight="1" x14ac:dyDescent="0.2">
      <c r="B28" s="228">
        <f t="shared" si="16"/>
        <v>45916</v>
      </c>
      <c r="C28" s="231">
        <f t="shared" si="17"/>
        <v>3</v>
      </c>
      <c r="D28" s="234">
        <f t="shared" si="18"/>
        <v>45916</v>
      </c>
      <c r="E28" s="281" t="str">
        <f>IFERROR(VLOOKUP($D28,Feiertage!$A$4:$C$31,2,FALSE),"")</f>
        <v/>
      </c>
      <c r="F28" s="78"/>
      <c r="G28" s="78"/>
      <c r="H28" s="79" t="str">
        <f>IFERROR(VLOOKUP($D28,Feiertage!$A$4:$C$31,3,FALSE),"")</f>
        <v/>
      </c>
      <c r="I28" s="35"/>
      <c r="J28" s="213"/>
      <c r="K28" s="213"/>
      <c r="L28" s="80">
        <f t="shared" si="3"/>
        <v>0</v>
      </c>
      <c r="M28" s="212"/>
      <c r="N28" s="80">
        <f t="shared" si="4"/>
        <v>0</v>
      </c>
      <c r="O28" s="80">
        <f t="shared" si="5"/>
        <v>0</v>
      </c>
      <c r="P28" s="4"/>
      <c r="Q28" s="300">
        <f t="shared" si="6"/>
        <v>0</v>
      </c>
      <c r="R28" s="301"/>
      <c r="S28" s="302">
        <f t="shared" si="7"/>
        <v>0</v>
      </c>
      <c r="T28" s="303"/>
      <c r="U28" s="297">
        <f t="shared" si="8"/>
        <v>0</v>
      </c>
      <c r="V28" s="308"/>
      <c r="W28" s="297">
        <f t="shared" si="19"/>
        <v>0</v>
      </c>
      <c r="X28" s="298"/>
      <c r="Y28" s="9"/>
      <c r="Z28" s="115">
        <f t="shared" si="20"/>
        <v>-7.9</v>
      </c>
      <c r="AA28" s="9"/>
      <c r="AB28" s="96">
        <f t="shared" si="9"/>
        <v>0</v>
      </c>
      <c r="AC28" s="9"/>
      <c r="AD28" s="9"/>
      <c r="AE28" s="9"/>
      <c r="AF28" s="299">
        <f t="shared" si="1"/>
        <v>0</v>
      </c>
      <c r="AG28" s="299"/>
      <c r="AI28" s="28">
        <f t="shared" si="10"/>
        <v>0</v>
      </c>
      <c r="AO28" s="215" t="b">
        <f t="shared" si="22"/>
        <v>0</v>
      </c>
      <c r="AP28" s="215" t="b">
        <f t="shared" si="11"/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48" s="10" customFormat="1" ht="15" customHeight="1" x14ac:dyDescent="0.2">
      <c r="B29" s="228">
        <f t="shared" si="16"/>
        <v>45917</v>
      </c>
      <c r="C29" s="231">
        <f t="shared" si="17"/>
        <v>4</v>
      </c>
      <c r="D29" s="234">
        <f t="shared" si="18"/>
        <v>45917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35"/>
      <c r="J29" s="214"/>
      <c r="K29" s="214"/>
      <c r="L29" s="80">
        <f t="shared" si="3"/>
        <v>0</v>
      </c>
      <c r="M29" s="212"/>
      <c r="N29" s="80">
        <f t="shared" si="4"/>
        <v>0</v>
      </c>
      <c r="O29" s="80">
        <f t="shared" si="5"/>
        <v>0</v>
      </c>
      <c r="P29" s="4"/>
      <c r="Q29" s="300">
        <f t="shared" si="6"/>
        <v>0</v>
      </c>
      <c r="R29" s="301"/>
      <c r="S29" s="302">
        <f t="shared" si="7"/>
        <v>0</v>
      </c>
      <c r="T29" s="303"/>
      <c r="U29" s="297">
        <f t="shared" si="8"/>
        <v>0</v>
      </c>
      <c r="V29" s="308"/>
      <c r="W29" s="297">
        <f t="shared" si="19"/>
        <v>0</v>
      </c>
      <c r="X29" s="298"/>
      <c r="Y29" s="9"/>
      <c r="Z29" s="115">
        <f t="shared" si="20"/>
        <v>-7.9</v>
      </c>
      <c r="AA29" s="9"/>
      <c r="AB29" s="96">
        <f t="shared" si="9"/>
        <v>0</v>
      </c>
      <c r="AC29" s="9"/>
      <c r="AD29" s="9"/>
      <c r="AE29" s="9"/>
      <c r="AF29" s="299">
        <f t="shared" si="1"/>
        <v>0</v>
      </c>
      <c r="AG29" s="299"/>
      <c r="AI29" s="28">
        <f t="shared" si="10"/>
        <v>0</v>
      </c>
      <c r="AO29" s="215" t="b">
        <f t="shared" si="22"/>
        <v>0</v>
      </c>
      <c r="AP29" s="215" t="b">
        <f t="shared" si="11"/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48" s="10" customFormat="1" ht="15" customHeight="1" x14ac:dyDescent="0.2">
      <c r="B30" s="228">
        <f t="shared" si="16"/>
        <v>45918</v>
      </c>
      <c r="C30" s="231">
        <f t="shared" si="17"/>
        <v>5</v>
      </c>
      <c r="D30" s="234">
        <f t="shared" si="18"/>
        <v>45918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35"/>
      <c r="J30" s="214"/>
      <c r="K30" s="214"/>
      <c r="L30" s="80">
        <f t="shared" si="3"/>
        <v>0</v>
      </c>
      <c r="M30" s="212"/>
      <c r="N30" s="80">
        <f t="shared" si="4"/>
        <v>0</v>
      </c>
      <c r="O30" s="80">
        <f t="shared" si="5"/>
        <v>0</v>
      </c>
      <c r="P30" s="4"/>
      <c r="Q30" s="300">
        <f t="shared" si="6"/>
        <v>0</v>
      </c>
      <c r="R30" s="301"/>
      <c r="S30" s="302">
        <f t="shared" si="7"/>
        <v>0</v>
      </c>
      <c r="T30" s="303"/>
      <c r="U30" s="297">
        <f t="shared" si="8"/>
        <v>0</v>
      </c>
      <c r="V30" s="308"/>
      <c r="W30" s="297">
        <f t="shared" si="19"/>
        <v>0</v>
      </c>
      <c r="X30" s="298"/>
      <c r="Y30" s="9"/>
      <c r="Z30" s="115">
        <f t="shared" si="20"/>
        <v>-7.9</v>
      </c>
      <c r="AA30" s="9"/>
      <c r="AB30" s="96">
        <f t="shared" si="9"/>
        <v>0</v>
      </c>
      <c r="AC30" s="9"/>
      <c r="AD30" s="9"/>
      <c r="AE30" s="9"/>
      <c r="AF30" s="299">
        <f t="shared" si="1"/>
        <v>0</v>
      </c>
      <c r="AG30" s="299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48" s="10" customFormat="1" ht="15" customHeight="1" x14ac:dyDescent="0.2">
      <c r="B31" s="228">
        <f t="shared" si="16"/>
        <v>45919</v>
      </c>
      <c r="C31" s="231">
        <f t="shared" si="17"/>
        <v>6</v>
      </c>
      <c r="D31" s="234">
        <f t="shared" si="18"/>
        <v>45919</v>
      </c>
      <c r="E31" s="281" t="str">
        <f>IFERROR(VLOOKUP($D31,Feiertage!$A$4:$C$31,2,FALSE),"")</f>
        <v/>
      </c>
      <c r="F31" s="78"/>
      <c r="G31" s="78"/>
      <c r="H31" s="79" t="str">
        <f>IFERROR(VLOOKUP($D31,Feiertage!$A$4:$C$31,3,FALSE),"")</f>
        <v/>
      </c>
      <c r="I31" s="35"/>
      <c r="J31" s="214"/>
      <c r="K31" s="214"/>
      <c r="L31" s="80">
        <f t="shared" si="3"/>
        <v>0</v>
      </c>
      <c r="M31" s="212"/>
      <c r="N31" s="80">
        <f t="shared" si="4"/>
        <v>0</v>
      </c>
      <c r="O31" s="80">
        <f t="shared" si="5"/>
        <v>0</v>
      </c>
      <c r="P31" s="4"/>
      <c r="Q31" s="300">
        <f t="shared" si="6"/>
        <v>0</v>
      </c>
      <c r="R31" s="301"/>
      <c r="S31" s="302">
        <f t="shared" si="7"/>
        <v>0</v>
      </c>
      <c r="T31" s="303"/>
      <c r="U31" s="297">
        <f t="shared" si="8"/>
        <v>0</v>
      </c>
      <c r="V31" s="308"/>
      <c r="W31" s="297">
        <f t="shared" si="19"/>
        <v>0</v>
      </c>
      <c r="X31" s="298"/>
      <c r="Y31" s="9"/>
      <c r="Z31" s="115">
        <f t="shared" si="20"/>
        <v>-7.9</v>
      </c>
      <c r="AA31" s="9"/>
      <c r="AB31" s="96">
        <f t="shared" si="9"/>
        <v>0</v>
      </c>
      <c r="AC31" s="9"/>
      <c r="AD31" s="9"/>
      <c r="AE31" s="9"/>
      <c r="AF31" s="299">
        <f t="shared" si="1"/>
        <v>0</v>
      </c>
      <c r="AG31" s="299"/>
      <c r="AI31" s="28">
        <f t="shared" si="10"/>
        <v>0</v>
      </c>
      <c r="AO31" s="215" t="b">
        <f t="shared" si="22"/>
        <v>0</v>
      </c>
      <c r="AP31" s="215" t="b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48" s="10" customFormat="1" ht="15" customHeight="1" x14ac:dyDescent="0.2">
      <c r="B32" s="228">
        <f t="shared" si="16"/>
        <v>45920</v>
      </c>
      <c r="C32" s="231">
        <f t="shared" si="17"/>
        <v>7</v>
      </c>
      <c r="D32" s="234">
        <f t="shared" si="18"/>
        <v>45920</v>
      </c>
      <c r="E32" s="281" t="str">
        <f>IFERROR(VLOOKUP($D32,Feiertage!$A$4:$C$31,2,FALSE),"")</f>
        <v/>
      </c>
      <c r="F32" s="78"/>
      <c r="G32" s="78"/>
      <c r="H32" s="79" t="str">
        <f>IFERROR(VLOOKUP($D32,Feiertage!$A$4:$C$31,3,FALSE),"")</f>
        <v/>
      </c>
      <c r="I32" s="35"/>
      <c r="J32" s="214"/>
      <c r="K32" s="214"/>
      <c r="L32" s="80">
        <f t="shared" si="3"/>
        <v>0</v>
      </c>
      <c r="M32" s="212"/>
      <c r="N32" s="80">
        <f t="shared" si="4"/>
        <v>0</v>
      </c>
      <c r="O32" s="80">
        <f t="shared" si="5"/>
        <v>0</v>
      </c>
      <c r="P32" s="4"/>
      <c r="Q32" s="300">
        <f t="shared" si="6"/>
        <v>0</v>
      </c>
      <c r="R32" s="301"/>
      <c r="S32" s="302">
        <f t="shared" si="7"/>
        <v>0</v>
      </c>
      <c r="T32" s="303"/>
      <c r="U32" s="297">
        <f t="shared" si="8"/>
        <v>0</v>
      </c>
      <c r="V32" s="308"/>
      <c r="W32" s="297">
        <f t="shared" si="19"/>
        <v>0</v>
      </c>
      <c r="X32" s="298"/>
      <c r="Y32" s="9"/>
      <c r="Z32" s="115">
        <f t="shared" si="20"/>
        <v>-7.9</v>
      </c>
      <c r="AA32" s="9"/>
      <c r="AB32" s="96">
        <f t="shared" si="9"/>
        <v>0</v>
      </c>
      <c r="AC32" s="9"/>
      <c r="AD32" s="9"/>
      <c r="AE32" s="9"/>
      <c r="AF32" s="299">
        <f t="shared" si="1"/>
        <v>0</v>
      </c>
      <c r="AG32" s="299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8">
        <f t="shared" si="16"/>
        <v>45921</v>
      </c>
      <c r="C33" s="231">
        <f t="shared" si="17"/>
        <v>1</v>
      </c>
      <c r="D33" s="234">
        <f t="shared" si="18"/>
        <v>45921</v>
      </c>
      <c r="E33" s="281" t="str">
        <f>IFERROR(VLOOKUP($D33,Feiertage!$A$4:$C$31,2,FALSE),"")</f>
        <v/>
      </c>
      <c r="F33" s="78"/>
      <c r="G33" s="78"/>
      <c r="H33" s="79" t="str">
        <f>IFERROR(VLOOKUP($D33,Feiertage!$A$4:$C$31,3,FALSE),"")</f>
        <v/>
      </c>
      <c r="I33" s="35"/>
      <c r="J33" s="211"/>
      <c r="K33" s="211"/>
      <c r="L33" s="80">
        <f t="shared" si="3"/>
        <v>0</v>
      </c>
      <c r="M33" s="212"/>
      <c r="N33" s="80">
        <f t="shared" si="4"/>
        <v>0</v>
      </c>
      <c r="O33" s="80">
        <f t="shared" si="5"/>
        <v>0</v>
      </c>
      <c r="P33" s="4"/>
      <c r="Q33" s="300">
        <f t="shared" si="6"/>
        <v>0</v>
      </c>
      <c r="R33" s="301"/>
      <c r="S33" s="302">
        <f t="shared" si="7"/>
        <v>0</v>
      </c>
      <c r="T33" s="303"/>
      <c r="U33" s="297">
        <f t="shared" si="8"/>
        <v>0</v>
      </c>
      <c r="V33" s="308"/>
      <c r="W33" s="297">
        <f t="shared" si="19"/>
        <v>0</v>
      </c>
      <c r="X33" s="298"/>
      <c r="Y33" s="9"/>
      <c r="Z33" s="115">
        <f t="shared" si="20"/>
        <v>-7.9</v>
      </c>
      <c r="AA33" s="9"/>
      <c r="AB33" s="96">
        <f t="shared" si="9"/>
        <v>0</v>
      </c>
      <c r="AC33" s="9"/>
      <c r="AD33" s="9"/>
      <c r="AE33" s="9"/>
      <c r="AF33" s="299">
        <f t="shared" si="1"/>
        <v>0</v>
      </c>
      <c r="AG33" s="299"/>
      <c r="AI33" s="28">
        <f t="shared" si="10"/>
        <v>0</v>
      </c>
      <c r="AO33" s="215" t="b">
        <f t="shared" si="22"/>
        <v>0</v>
      </c>
      <c r="AP33" s="215" t="b">
        <f t="shared" si="11"/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8">
        <f t="shared" si="16"/>
        <v>45922</v>
      </c>
      <c r="C34" s="231">
        <f t="shared" si="17"/>
        <v>2</v>
      </c>
      <c r="D34" s="234">
        <f t="shared" si="18"/>
        <v>45922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35"/>
      <c r="J34" s="211"/>
      <c r="K34" s="211"/>
      <c r="L34" s="80">
        <f t="shared" si="3"/>
        <v>0</v>
      </c>
      <c r="M34" s="212"/>
      <c r="N34" s="80">
        <f t="shared" si="4"/>
        <v>0</v>
      </c>
      <c r="O34" s="80">
        <f t="shared" si="5"/>
        <v>0</v>
      </c>
      <c r="P34" s="4"/>
      <c r="Q34" s="300">
        <f t="shared" si="6"/>
        <v>0</v>
      </c>
      <c r="R34" s="301"/>
      <c r="S34" s="302">
        <f t="shared" si="7"/>
        <v>0</v>
      </c>
      <c r="T34" s="303"/>
      <c r="U34" s="297">
        <f t="shared" si="8"/>
        <v>0</v>
      </c>
      <c r="V34" s="308"/>
      <c r="W34" s="297">
        <f t="shared" si="19"/>
        <v>0</v>
      </c>
      <c r="X34" s="298"/>
      <c r="Y34" s="9"/>
      <c r="Z34" s="115">
        <f t="shared" si="20"/>
        <v>-7.9</v>
      </c>
      <c r="AA34" s="9"/>
      <c r="AB34" s="96">
        <f t="shared" si="9"/>
        <v>0</v>
      </c>
      <c r="AC34" s="9"/>
      <c r="AD34" s="9"/>
      <c r="AE34" s="9"/>
      <c r="AF34" s="299">
        <f t="shared" si="1"/>
        <v>0</v>
      </c>
      <c r="AG34" s="299"/>
      <c r="AI34" s="28">
        <f t="shared" si="10"/>
        <v>0</v>
      </c>
      <c r="AO34" s="215" t="b">
        <f t="shared" si="22"/>
        <v>0</v>
      </c>
      <c r="AP34" s="215" t="b">
        <f t="shared" si="11"/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8">
        <f t="shared" si="16"/>
        <v>45923</v>
      </c>
      <c r="C35" s="231">
        <f t="shared" si="17"/>
        <v>3</v>
      </c>
      <c r="D35" s="234">
        <f t="shared" si="18"/>
        <v>45923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35"/>
      <c r="J35" s="213"/>
      <c r="K35" s="213"/>
      <c r="L35" s="80">
        <f t="shared" si="3"/>
        <v>0</v>
      </c>
      <c r="M35" s="212"/>
      <c r="N35" s="80">
        <f t="shared" si="4"/>
        <v>0</v>
      </c>
      <c r="O35" s="80">
        <f t="shared" si="5"/>
        <v>0</v>
      </c>
      <c r="P35" s="4"/>
      <c r="Q35" s="300">
        <f t="shared" si="6"/>
        <v>0</v>
      </c>
      <c r="R35" s="301"/>
      <c r="S35" s="302">
        <f t="shared" si="7"/>
        <v>0</v>
      </c>
      <c r="T35" s="303"/>
      <c r="U35" s="297">
        <f t="shared" si="8"/>
        <v>0</v>
      </c>
      <c r="V35" s="308"/>
      <c r="W35" s="297">
        <f t="shared" si="19"/>
        <v>0</v>
      </c>
      <c r="X35" s="298"/>
      <c r="Y35" s="9"/>
      <c r="Z35" s="115">
        <f t="shared" si="20"/>
        <v>-7.9</v>
      </c>
      <c r="AA35" s="9"/>
      <c r="AB35" s="96">
        <f t="shared" si="9"/>
        <v>0</v>
      </c>
      <c r="AC35" s="9"/>
      <c r="AD35" s="9"/>
      <c r="AE35" s="9"/>
      <c r="AF35" s="299">
        <f t="shared" si="1"/>
        <v>0</v>
      </c>
      <c r="AG35" s="299"/>
      <c r="AI35" s="28">
        <f t="shared" si="10"/>
        <v>0</v>
      </c>
      <c r="AO35" s="215" t="b">
        <f t="shared" si="22"/>
        <v>0</v>
      </c>
      <c r="AP35" s="215" t="b">
        <f t="shared" si="11"/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8">
        <f t="shared" si="16"/>
        <v>45924</v>
      </c>
      <c r="C36" s="231">
        <f t="shared" si="17"/>
        <v>4</v>
      </c>
      <c r="D36" s="234">
        <f t="shared" si="18"/>
        <v>45924</v>
      </c>
      <c r="E36" s="281" t="str">
        <f>IFERROR(VLOOKUP($D36,Feiertage!$A$4:$C$31,2,FALSE),"")</f>
        <v/>
      </c>
      <c r="F36" s="78"/>
      <c r="G36" s="78"/>
      <c r="H36" s="79" t="str">
        <f>IFERROR(VLOOKUP($D36,Feiertage!$A$4:$C$31,3,FALSE),"")</f>
        <v/>
      </c>
      <c r="I36" s="35"/>
      <c r="J36" s="213"/>
      <c r="K36" s="213"/>
      <c r="L36" s="80">
        <f t="shared" si="3"/>
        <v>0</v>
      </c>
      <c r="M36" s="212"/>
      <c r="N36" s="80">
        <f t="shared" si="4"/>
        <v>0</v>
      </c>
      <c r="O36" s="80">
        <f t="shared" si="5"/>
        <v>0</v>
      </c>
      <c r="P36" s="4"/>
      <c r="Q36" s="300">
        <f t="shared" si="6"/>
        <v>0</v>
      </c>
      <c r="R36" s="301"/>
      <c r="S36" s="302">
        <f t="shared" si="7"/>
        <v>0</v>
      </c>
      <c r="T36" s="303"/>
      <c r="U36" s="297">
        <f t="shared" si="8"/>
        <v>0</v>
      </c>
      <c r="V36" s="308"/>
      <c r="W36" s="297">
        <f t="shared" si="19"/>
        <v>0</v>
      </c>
      <c r="X36" s="298"/>
      <c r="Y36" s="9"/>
      <c r="Z36" s="115">
        <f t="shared" si="20"/>
        <v>-7.9</v>
      </c>
      <c r="AA36" s="9"/>
      <c r="AB36" s="96">
        <f t="shared" si="9"/>
        <v>0</v>
      </c>
      <c r="AC36" s="9"/>
      <c r="AD36" s="9"/>
      <c r="AE36" s="9"/>
      <c r="AF36" s="299">
        <f t="shared" si="1"/>
        <v>0</v>
      </c>
      <c r="AG36" s="299"/>
      <c r="AI36" s="28">
        <f t="shared" si="10"/>
        <v>0</v>
      </c>
      <c r="AO36" s="215" t="b">
        <f t="shared" si="22"/>
        <v>0</v>
      </c>
      <c r="AP36" s="215" t="b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8">
        <f t="shared" si="16"/>
        <v>45925</v>
      </c>
      <c r="C37" s="231">
        <f t="shared" si="17"/>
        <v>5</v>
      </c>
      <c r="D37" s="234">
        <f t="shared" si="18"/>
        <v>45925</v>
      </c>
      <c r="E37" s="281" t="str">
        <f>IFERROR(VLOOKUP($D37,Feiertage!$A$4:$C$31,2,FALSE),"")</f>
        <v/>
      </c>
      <c r="F37" s="78"/>
      <c r="G37" s="78"/>
      <c r="H37" s="79" t="str">
        <f>IFERROR(VLOOKUP($D37,Feiertage!$A$4:$C$31,3,FALSE),"")</f>
        <v/>
      </c>
      <c r="I37" s="35"/>
      <c r="J37" s="214"/>
      <c r="K37" s="214"/>
      <c r="L37" s="80">
        <f t="shared" si="3"/>
        <v>0</v>
      </c>
      <c r="M37" s="212"/>
      <c r="N37" s="80">
        <f t="shared" si="4"/>
        <v>0</v>
      </c>
      <c r="O37" s="80">
        <f t="shared" si="5"/>
        <v>0</v>
      </c>
      <c r="P37" s="4"/>
      <c r="Q37" s="300">
        <f t="shared" si="6"/>
        <v>0</v>
      </c>
      <c r="R37" s="301"/>
      <c r="S37" s="302">
        <f t="shared" si="7"/>
        <v>0</v>
      </c>
      <c r="T37" s="303"/>
      <c r="U37" s="297">
        <f t="shared" si="8"/>
        <v>0</v>
      </c>
      <c r="V37" s="308"/>
      <c r="W37" s="297">
        <f t="shared" si="19"/>
        <v>0</v>
      </c>
      <c r="X37" s="298"/>
      <c r="Y37" s="9"/>
      <c r="Z37" s="115">
        <f t="shared" si="20"/>
        <v>-7.9</v>
      </c>
      <c r="AA37" s="9"/>
      <c r="AB37" s="96">
        <f t="shared" si="9"/>
        <v>0</v>
      </c>
      <c r="AC37" s="9"/>
      <c r="AD37" s="9"/>
      <c r="AE37" s="9"/>
      <c r="AF37" s="299">
        <f t="shared" si="1"/>
        <v>0</v>
      </c>
      <c r="AG37" s="299"/>
      <c r="AI37" s="28">
        <f t="shared" si="10"/>
        <v>0</v>
      </c>
      <c r="AO37" s="215" t="b">
        <f t="shared" si="22"/>
        <v>0</v>
      </c>
      <c r="AP37" s="215" t="b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8">
        <f t="shared" si="16"/>
        <v>45926</v>
      </c>
      <c r="C38" s="231">
        <f t="shared" si="17"/>
        <v>6</v>
      </c>
      <c r="D38" s="234">
        <f t="shared" si="18"/>
        <v>45926</v>
      </c>
      <c r="E38" s="281" t="str">
        <f>IFERROR(VLOOKUP($D38,Feiertage!$A$4:$C$31,2,FALSE),"")</f>
        <v/>
      </c>
      <c r="F38" s="78"/>
      <c r="G38" s="78"/>
      <c r="H38" s="79" t="str">
        <f>IFERROR(VLOOKUP($D38,Feiertage!$A$4:$C$31,3,FALSE),"")</f>
        <v/>
      </c>
      <c r="I38" s="35"/>
      <c r="J38" s="214"/>
      <c r="K38" s="214"/>
      <c r="L38" s="80">
        <f t="shared" si="3"/>
        <v>0</v>
      </c>
      <c r="M38" s="212"/>
      <c r="N38" s="80">
        <f t="shared" si="4"/>
        <v>0</v>
      </c>
      <c r="O38" s="80">
        <f t="shared" si="5"/>
        <v>0</v>
      </c>
      <c r="P38" s="4"/>
      <c r="Q38" s="300">
        <f t="shared" si="6"/>
        <v>0</v>
      </c>
      <c r="R38" s="301"/>
      <c r="S38" s="302">
        <f t="shared" si="7"/>
        <v>0</v>
      </c>
      <c r="T38" s="303"/>
      <c r="U38" s="297">
        <f t="shared" si="8"/>
        <v>0</v>
      </c>
      <c r="V38" s="308"/>
      <c r="W38" s="297">
        <f t="shared" si="19"/>
        <v>0</v>
      </c>
      <c r="X38" s="298"/>
      <c r="Y38" s="9"/>
      <c r="Z38" s="115">
        <f t="shared" si="20"/>
        <v>-7.9</v>
      </c>
      <c r="AA38" s="9"/>
      <c r="AB38" s="96">
        <f t="shared" si="9"/>
        <v>0</v>
      </c>
      <c r="AC38" s="9"/>
      <c r="AD38" s="9"/>
      <c r="AE38" s="9"/>
      <c r="AF38" s="299">
        <f t="shared" si="1"/>
        <v>0</v>
      </c>
      <c r="AG38" s="299"/>
      <c r="AI38" s="28">
        <f t="shared" si="10"/>
        <v>0</v>
      </c>
      <c r="AO38" s="215" t="b">
        <f t="shared" si="22"/>
        <v>0</v>
      </c>
      <c r="AP38" s="215" t="b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8">
        <f t="shared" si="16"/>
        <v>45927</v>
      </c>
      <c r="C39" s="231">
        <f t="shared" si="17"/>
        <v>7</v>
      </c>
      <c r="D39" s="234">
        <f t="shared" si="18"/>
        <v>45927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35"/>
      <c r="J39" s="214"/>
      <c r="K39" s="214"/>
      <c r="L39" s="80">
        <f t="shared" si="3"/>
        <v>0</v>
      </c>
      <c r="M39" s="212"/>
      <c r="N39" s="80">
        <f t="shared" si="4"/>
        <v>0</v>
      </c>
      <c r="O39" s="80">
        <f t="shared" si="5"/>
        <v>0</v>
      </c>
      <c r="P39" s="4"/>
      <c r="Q39" s="300">
        <f t="shared" si="6"/>
        <v>0</v>
      </c>
      <c r="R39" s="301"/>
      <c r="S39" s="302">
        <f t="shared" si="7"/>
        <v>0</v>
      </c>
      <c r="T39" s="303"/>
      <c r="U39" s="297">
        <f t="shared" si="8"/>
        <v>0</v>
      </c>
      <c r="V39" s="308"/>
      <c r="W39" s="297">
        <f t="shared" si="19"/>
        <v>0</v>
      </c>
      <c r="X39" s="298"/>
      <c r="Y39" s="9"/>
      <c r="Z39" s="115">
        <f t="shared" si="20"/>
        <v>-7.9</v>
      </c>
      <c r="AA39" s="9"/>
      <c r="AB39" s="96">
        <f t="shared" si="9"/>
        <v>0</v>
      </c>
      <c r="AC39" s="9"/>
      <c r="AD39" s="9"/>
      <c r="AE39" s="9"/>
      <c r="AF39" s="299">
        <f t="shared" si="1"/>
        <v>0</v>
      </c>
      <c r="AG39" s="299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8">
        <f t="shared" si="16"/>
        <v>45928</v>
      </c>
      <c r="C40" s="231">
        <f t="shared" si="17"/>
        <v>1</v>
      </c>
      <c r="D40" s="234">
        <f t="shared" si="18"/>
        <v>45928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35"/>
      <c r="J40" s="211"/>
      <c r="K40" s="211"/>
      <c r="L40" s="80">
        <f t="shared" si="3"/>
        <v>0</v>
      </c>
      <c r="M40" s="212"/>
      <c r="N40" s="80">
        <f t="shared" si="4"/>
        <v>0</v>
      </c>
      <c r="O40" s="80">
        <f t="shared" si="5"/>
        <v>0</v>
      </c>
      <c r="P40" s="4"/>
      <c r="Q40" s="300">
        <f t="shared" si="6"/>
        <v>0</v>
      </c>
      <c r="R40" s="301"/>
      <c r="S40" s="302">
        <f t="shared" si="7"/>
        <v>0</v>
      </c>
      <c r="T40" s="303"/>
      <c r="U40" s="297">
        <f t="shared" si="8"/>
        <v>0</v>
      </c>
      <c r="V40" s="308"/>
      <c r="W40" s="297">
        <f t="shared" si="19"/>
        <v>0</v>
      </c>
      <c r="X40" s="298"/>
      <c r="Y40" s="9"/>
      <c r="Z40" s="115">
        <f t="shared" si="20"/>
        <v>-7.9</v>
      </c>
      <c r="AA40" s="9"/>
      <c r="AB40" s="96">
        <f t="shared" si="9"/>
        <v>0</v>
      </c>
      <c r="AC40" s="9"/>
      <c r="AD40" s="9"/>
      <c r="AE40" s="9"/>
      <c r="AF40" s="299">
        <f t="shared" si="1"/>
        <v>0</v>
      </c>
      <c r="AG40" s="299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8">
        <f t="shared" ref="B41:B43" si="23">IFERROR(IF(MONTH(B40+1)=MONTH(B40),B40+1,""),"")</f>
        <v>45929</v>
      </c>
      <c r="C41" s="231">
        <f>IFERROR(WEEKDAY(B41),"")</f>
        <v>2</v>
      </c>
      <c r="D41" s="234">
        <f>IFERROR(IF(MONTH(D40+1)=MONTH(D40),D40+1,""),"")</f>
        <v>45929</v>
      </c>
      <c r="E41" s="281" t="str">
        <f>IFERROR(VLOOKUP($D41,Feiertage!$A$4:$C$31,2,FALSE),"")</f>
        <v/>
      </c>
      <c r="F41" s="78"/>
      <c r="G41" s="78"/>
      <c r="H41" s="79" t="str">
        <f>IFERROR(VLOOKUP($D41,Feiertage!$A$4:$C$31,3,FALSE),"")</f>
        <v/>
      </c>
      <c r="I41" s="35"/>
      <c r="J41" s="211"/>
      <c r="K41" s="211"/>
      <c r="L41" s="80">
        <f t="shared" si="3"/>
        <v>0</v>
      </c>
      <c r="M41" s="212"/>
      <c r="N41" s="80">
        <f t="shared" si="4"/>
        <v>0</v>
      </c>
      <c r="O41" s="80">
        <f t="shared" si="5"/>
        <v>0</v>
      </c>
      <c r="P41" s="4"/>
      <c r="Q41" s="300">
        <f t="shared" ref="Q41" si="24">IF(E41="o",3.95,IF(OR(E41&gt;" ",F41&gt;" ",G41&gt;" "),0,IFERROR(HLOOKUP(C41,$R$7:$X$8,2,FALSE),0)))</f>
        <v>0</v>
      </c>
      <c r="R41" s="301"/>
      <c r="S41" s="302">
        <f t="shared" si="7"/>
        <v>0</v>
      </c>
      <c r="T41" s="303"/>
      <c r="U41" s="297">
        <f t="shared" si="8"/>
        <v>0</v>
      </c>
      <c r="V41" s="308"/>
      <c r="W41" s="297">
        <f t="shared" ref="W41" si="25">IF(D41="",0,ROUND(U41+W40,2))</f>
        <v>0</v>
      </c>
      <c r="X41" s="298"/>
      <c r="Y41" s="9"/>
      <c r="Z41" s="115">
        <f t="shared" ref="Z41:Z42" si="26">IF(D41="",0,Z40+U41)</f>
        <v>-7.9</v>
      </c>
      <c r="AA41" s="9"/>
      <c r="AB41" s="96">
        <f t="shared" si="9"/>
        <v>0</v>
      </c>
      <c r="AC41" s="9"/>
      <c r="AD41" s="9"/>
      <c r="AE41" s="9"/>
      <c r="AF41" s="299">
        <f t="shared" si="1"/>
        <v>0</v>
      </c>
      <c r="AG41" s="299"/>
      <c r="AI41" s="28">
        <f t="shared" si="10"/>
        <v>0</v>
      </c>
      <c r="AO41" s="215" t="b">
        <f t="shared" si="22"/>
        <v>0</v>
      </c>
      <c r="AP41" s="215" t="b">
        <f t="shared" si="11"/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8">
        <f t="shared" si="23"/>
        <v>45930</v>
      </c>
      <c r="C42" s="231">
        <f t="shared" ref="C42:C43" si="27">IFERROR(WEEKDAY(B42),"")</f>
        <v>3</v>
      </c>
      <c r="D42" s="234">
        <f t="shared" ref="D42:D43" si="28">IFERROR(IF(MONTH(D41+1)=MONTH(D41),D41+1,""),"")</f>
        <v>45930</v>
      </c>
      <c r="E42" s="281" t="str">
        <f>IFERROR(VLOOKUP($D42,Feiertage!$A$4:$C$31,2,FALSE),"")</f>
        <v/>
      </c>
      <c r="F42" s="78"/>
      <c r="G42" s="78"/>
      <c r="H42" s="79" t="str">
        <f>IFERROR(VLOOKUP($D42,Feiertage!$A$4:$C$31,3,FALSE),"")</f>
        <v/>
      </c>
      <c r="I42" s="35"/>
      <c r="J42" s="213"/>
      <c r="K42" s="213"/>
      <c r="L42" s="80">
        <f t="shared" si="3"/>
        <v>0</v>
      </c>
      <c r="M42" s="212"/>
      <c r="N42" s="80">
        <f t="shared" si="4"/>
        <v>0</v>
      </c>
      <c r="O42" s="80">
        <f t="shared" si="5"/>
        <v>0</v>
      </c>
      <c r="P42" s="4"/>
      <c r="Q42" s="300">
        <f t="shared" ref="Q42:Q43" si="29">IF(E42="o",3.95,IF(OR(E42&gt;" ",F42&gt;" ",G42&gt;" "),0,IFERROR(HLOOKUP(C42,$R$7:$X$8,2,FALSE),0)))</f>
        <v>0</v>
      </c>
      <c r="R42" s="301"/>
      <c r="S42" s="302">
        <f t="shared" si="7"/>
        <v>0</v>
      </c>
      <c r="T42" s="303"/>
      <c r="U42" s="297">
        <f t="shared" si="8"/>
        <v>0</v>
      </c>
      <c r="V42" s="308"/>
      <c r="W42" s="297">
        <f t="shared" ref="W42:W43" si="30">IF(D42="",0,ROUND(U42+W41,2))</f>
        <v>0</v>
      </c>
      <c r="X42" s="298"/>
      <c r="Y42" s="9"/>
      <c r="Z42" s="115">
        <f t="shared" si="26"/>
        <v>-7.9</v>
      </c>
      <c r="AA42" s="9"/>
      <c r="AB42" s="96">
        <f t="shared" si="9"/>
        <v>0</v>
      </c>
      <c r="AC42" s="9"/>
      <c r="AD42" s="9"/>
      <c r="AE42" s="9"/>
      <c r="AF42" s="299">
        <f t="shared" si="1"/>
        <v>0</v>
      </c>
      <c r="AG42" s="299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28" t="str">
        <f t="shared" si="23"/>
        <v/>
      </c>
      <c r="C43" s="231" t="str">
        <f t="shared" si="27"/>
        <v/>
      </c>
      <c r="D43" s="234" t="str">
        <f t="shared" si="28"/>
        <v/>
      </c>
      <c r="E43" s="78"/>
      <c r="F43" s="78"/>
      <c r="G43" s="78"/>
      <c r="H43" s="79"/>
      <c r="I43" s="35"/>
      <c r="J43" s="214"/>
      <c r="K43" s="214"/>
      <c r="L43" s="80">
        <f t="shared" si="3"/>
        <v>0</v>
      </c>
      <c r="M43" s="212"/>
      <c r="N43" s="80"/>
      <c r="O43" s="80"/>
      <c r="P43" s="4"/>
      <c r="Q43" s="300">
        <f t="shared" si="29"/>
        <v>0</v>
      </c>
      <c r="R43" s="301"/>
      <c r="S43" s="302">
        <f>IF(L43&gt;0,L43,0)</f>
        <v>0</v>
      </c>
      <c r="T43" s="303"/>
      <c r="U43" s="297">
        <f t="shared" si="8"/>
        <v>0</v>
      </c>
      <c r="V43" s="308"/>
      <c r="W43" s="297">
        <f t="shared" si="30"/>
        <v>0</v>
      </c>
      <c r="X43" s="298"/>
      <c r="Y43" s="9"/>
      <c r="Z43" s="115">
        <f>IF(D43="",0,Z42+U43)</f>
        <v>0</v>
      </c>
      <c r="AA43" s="9"/>
      <c r="AB43" s="101">
        <f t="shared" si="9"/>
        <v>0</v>
      </c>
      <c r="AC43" s="9"/>
      <c r="AD43" s="9"/>
      <c r="AE43" s="9"/>
      <c r="AF43" s="299">
        <f t="shared" si="1"/>
        <v>0</v>
      </c>
      <c r="AG43" s="299"/>
      <c r="AI43" s="28">
        <f t="shared" si="10"/>
        <v>0</v>
      </c>
      <c r="AK43" s="41"/>
      <c r="AO43" s="215" t="b">
        <f t="shared" si="22"/>
        <v>0</v>
      </c>
      <c r="AP43" s="215" t="b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6"/>
      <c r="J44" s="217">
        <f t="shared" ref="J44:O44" si="31">SUM(J13:J43)</f>
        <v>0</v>
      </c>
      <c r="K44" s="217">
        <f t="shared" si="31"/>
        <v>0</v>
      </c>
      <c r="L44" s="217">
        <f t="shared" si="31"/>
        <v>0</v>
      </c>
      <c r="M44" s="217">
        <f t="shared" si="31"/>
        <v>0</v>
      </c>
      <c r="N44" s="217">
        <f t="shared" si="31"/>
        <v>0</v>
      </c>
      <c r="O44" s="217">
        <f t="shared" si="31"/>
        <v>0</v>
      </c>
      <c r="P44" s="29"/>
      <c r="Q44" s="317">
        <f>SUM(Q13:R43)</f>
        <v>0</v>
      </c>
      <c r="R44" s="318"/>
      <c r="S44" s="326">
        <f>SUM(S13:T43)</f>
        <v>0</v>
      </c>
      <c r="T44" s="327"/>
      <c r="U44" s="324"/>
      <c r="V44" s="325"/>
      <c r="W44" s="333">
        <f t="shared" ref="W44" si="32">IF(S44=0,S44-Q44,IF(AND(W41=0,D41="",AW41=0),W40,IF(AND(W42=0,D42="",AW42=0),W41,IF(AND(W43=0,D43="",AW43=0),W42,W43))))</f>
        <v>0</v>
      </c>
      <c r="X44" s="334"/>
      <c r="Y44" s="29"/>
      <c r="Z44" s="116"/>
      <c r="AA44" s="29"/>
      <c r="AB44" s="102">
        <f>SUM(AB13:AB43)</f>
        <v>0</v>
      </c>
      <c r="AC44" s="29"/>
      <c r="AD44" s="29"/>
      <c r="AE44" s="29"/>
      <c r="AF44" s="299"/>
      <c r="AG44" s="299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09"/>
      <c r="L46" s="310"/>
      <c r="M46" s="6"/>
      <c r="N46" s="309"/>
      <c r="O46" s="310"/>
      <c r="P46" s="48"/>
      <c r="Q46" s="48"/>
      <c r="R46" s="48"/>
      <c r="S46" s="313"/>
      <c r="T46" s="314"/>
      <c r="U46" s="14"/>
      <c r="V46" s="14"/>
      <c r="W46" s="315">
        <f>W44</f>
        <v>0</v>
      </c>
      <c r="X46" s="316"/>
      <c r="Y46" s="14"/>
      <c r="Z46" s="117"/>
      <c r="AA46" s="14"/>
      <c r="AB46" s="98"/>
      <c r="AC46" s="14"/>
      <c r="AD46" s="14"/>
      <c r="AE46" s="14"/>
      <c r="AF46" s="14"/>
      <c r="AG46" s="14"/>
      <c r="AK46" s="83">
        <f>AJ46-AJ46-AJ46</f>
        <v>0</v>
      </c>
      <c r="AL46" s="319"/>
      <c r="AM46" s="319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22">
        <v>0</v>
      </c>
      <c r="X47" s="323"/>
      <c r="Y47" s="6"/>
      <c r="Z47" s="118"/>
      <c r="AA47" s="6"/>
      <c r="AB47" s="99"/>
      <c r="AC47" s="6"/>
      <c r="AD47" s="6"/>
      <c r="AE47" s="6"/>
      <c r="AF47" s="6"/>
      <c r="AG47" s="6"/>
      <c r="AK47" s="82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32</v>
      </c>
      <c r="U48" s="6"/>
      <c r="V48" s="6"/>
      <c r="W48" s="320">
        <f>August!W49</f>
        <v>-7.9</v>
      </c>
      <c r="X48" s="321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28">
        <f>W46-W47+W48</f>
        <v>-7.9</v>
      </c>
      <c r="X49" s="329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-7</v>
      </c>
      <c r="AK49" s="9">
        <f>ROUND(W49-AJ49,2)</f>
        <v>-0.9</v>
      </c>
      <c r="AL49" s="87">
        <f>ROUND(AK49*60,0)</f>
        <v>-54</v>
      </c>
      <c r="AM49" s="10" t="str">
        <f>AJ49&amp;" "&amp;"Std."&amp;" "&amp;AL49&amp;" "&amp;"Min."</f>
        <v>-7 Std. -54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84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86" t="str">
        <f>AM49</f>
        <v>-7 Std. -54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107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q8WuvCjTzu85TQkcz8XNeNkB++QT5pSEVodUkmCV3qTYBSOHlJ2dPx6gIhdYGnuIQe5slzu11bUOeppviWBBSg==" saltValue="j5LAjVsXzKprONBDYWkrTw==" spinCount="100000" sheet="1" selectLockedCells="1"/>
  <mergeCells count="176">
    <mergeCell ref="W49:X49"/>
    <mergeCell ref="W47:X47"/>
    <mergeCell ref="K46:L46"/>
    <mergeCell ref="N46:O46"/>
    <mergeCell ref="S46:T46"/>
    <mergeCell ref="W46:X46"/>
    <mergeCell ref="Q41:R41"/>
    <mergeCell ref="Q42:R42"/>
    <mergeCell ref="Q43:R43"/>
    <mergeCell ref="W42:X42"/>
    <mergeCell ref="AL46:AM46"/>
    <mergeCell ref="W48:X48"/>
    <mergeCell ref="Q44:R44"/>
    <mergeCell ref="S44:T44"/>
    <mergeCell ref="U44:V44"/>
    <mergeCell ref="W44:X44"/>
    <mergeCell ref="AF44:AG44"/>
    <mergeCell ref="AF42:AG42"/>
    <mergeCell ref="AF37:AG37"/>
    <mergeCell ref="AF38:AG38"/>
    <mergeCell ref="W41:X41"/>
    <mergeCell ref="AF41:AG41"/>
    <mergeCell ref="AF43:AG43"/>
    <mergeCell ref="S41:T41"/>
    <mergeCell ref="S42:T42"/>
    <mergeCell ref="U41:V41"/>
    <mergeCell ref="U42:V42"/>
    <mergeCell ref="AF39:AG39"/>
    <mergeCell ref="AF40:AG40"/>
    <mergeCell ref="S39:T39"/>
    <mergeCell ref="S40:T40"/>
    <mergeCell ref="W43:X43"/>
    <mergeCell ref="S43:T43"/>
    <mergeCell ref="U43:V43"/>
    <mergeCell ref="Q38:R38"/>
    <mergeCell ref="S38:T38"/>
    <mergeCell ref="Q34:R34"/>
    <mergeCell ref="Q35:R35"/>
    <mergeCell ref="U35:V35"/>
    <mergeCell ref="W39:X39"/>
    <mergeCell ref="W40:X40"/>
    <mergeCell ref="W38:X38"/>
    <mergeCell ref="W37:X37"/>
    <mergeCell ref="U38:V38"/>
    <mergeCell ref="U39:V39"/>
    <mergeCell ref="U40:V40"/>
    <mergeCell ref="Q40:R40"/>
    <mergeCell ref="Q39:R39"/>
    <mergeCell ref="Q37:R37"/>
    <mergeCell ref="W35:X35"/>
    <mergeCell ref="S37:T37"/>
    <mergeCell ref="U37:V37"/>
    <mergeCell ref="W36:X36"/>
    <mergeCell ref="S35:T35"/>
    <mergeCell ref="S36:T36"/>
    <mergeCell ref="Q33:R33"/>
    <mergeCell ref="S33:T33"/>
    <mergeCell ref="S34:T34"/>
    <mergeCell ref="U33:V33"/>
    <mergeCell ref="U34:V34"/>
    <mergeCell ref="U36:V36"/>
    <mergeCell ref="Q31:R31"/>
    <mergeCell ref="AF31:AG31"/>
    <mergeCell ref="AF32:AG32"/>
    <mergeCell ref="Q32:R32"/>
    <mergeCell ref="S31:T31"/>
    <mergeCell ref="S32:T32"/>
    <mergeCell ref="U31:V31"/>
    <mergeCell ref="U32:V32"/>
    <mergeCell ref="AF35:AG35"/>
    <mergeCell ref="AF36:AG36"/>
    <mergeCell ref="Q36:R36"/>
    <mergeCell ref="AF29:AG29"/>
    <mergeCell ref="AF30:AG30"/>
    <mergeCell ref="W33:X33"/>
    <mergeCell ref="W34:X34"/>
    <mergeCell ref="W31:X31"/>
    <mergeCell ref="W32:X32"/>
    <mergeCell ref="W30:X30"/>
    <mergeCell ref="AF33:AG33"/>
    <mergeCell ref="AF34:AG34"/>
    <mergeCell ref="W29:X29"/>
    <mergeCell ref="Q29:R29"/>
    <mergeCell ref="W27:X27"/>
    <mergeCell ref="S29:T29"/>
    <mergeCell ref="U29:V29"/>
    <mergeCell ref="W28:X28"/>
    <mergeCell ref="S27:T27"/>
    <mergeCell ref="S28:T28"/>
    <mergeCell ref="U30:V30"/>
    <mergeCell ref="Q25:R25"/>
    <mergeCell ref="S25:T25"/>
    <mergeCell ref="S26:T26"/>
    <mergeCell ref="U25:V25"/>
    <mergeCell ref="U26:V26"/>
    <mergeCell ref="Q30:R30"/>
    <mergeCell ref="S30:T30"/>
    <mergeCell ref="Q26:R26"/>
    <mergeCell ref="Q27:R27"/>
    <mergeCell ref="U28:V28"/>
    <mergeCell ref="AF28:AG28"/>
    <mergeCell ref="Q28:R28"/>
    <mergeCell ref="W25:X25"/>
    <mergeCell ref="W26:X26"/>
    <mergeCell ref="W23:X23"/>
    <mergeCell ref="W24:X24"/>
    <mergeCell ref="W22:X22"/>
    <mergeCell ref="AF25:AG25"/>
    <mergeCell ref="AF26:AG26"/>
    <mergeCell ref="Q23:R23"/>
    <mergeCell ref="AF23:AG23"/>
    <mergeCell ref="AF24:AG24"/>
    <mergeCell ref="Q24:R24"/>
    <mergeCell ref="S23:T23"/>
    <mergeCell ref="S24:T24"/>
    <mergeCell ref="U23:V23"/>
    <mergeCell ref="U24:V24"/>
    <mergeCell ref="AF27:AG27"/>
    <mergeCell ref="W21:X21"/>
    <mergeCell ref="U27:V27"/>
    <mergeCell ref="Q21:R21"/>
    <mergeCell ref="W19:X19"/>
    <mergeCell ref="S21:T21"/>
    <mergeCell ref="U21:V21"/>
    <mergeCell ref="W20:X20"/>
    <mergeCell ref="S19:T19"/>
    <mergeCell ref="S20:T20"/>
    <mergeCell ref="AF21:AG21"/>
    <mergeCell ref="U22:V22"/>
    <mergeCell ref="Q22:R22"/>
    <mergeCell ref="S22:T22"/>
    <mergeCell ref="Q19:R19"/>
    <mergeCell ref="AF22:AG22"/>
    <mergeCell ref="Q16:R16"/>
    <mergeCell ref="Q14:R14"/>
    <mergeCell ref="Q15:R15"/>
    <mergeCell ref="U19:V19"/>
    <mergeCell ref="U20:V20"/>
    <mergeCell ref="AF17:AG17"/>
    <mergeCell ref="AF18:AG18"/>
    <mergeCell ref="W18:X18"/>
    <mergeCell ref="W14:X14"/>
    <mergeCell ref="W15:X15"/>
    <mergeCell ref="W16:X16"/>
    <mergeCell ref="W17:X17"/>
    <mergeCell ref="AF19:AG19"/>
    <mergeCell ref="AF20:AG20"/>
    <mergeCell ref="Q20:R20"/>
    <mergeCell ref="Q17:R17"/>
    <mergeCell ref="S17:T17"/>
    <mergeCell ref="S18:T18"/>
    <mergeCell ref="U17:V17"/>
    <mergeCell ref="U18:V18"/>
    <mergeCell ref="Q18:R18"/>
    <mergeCell ref="S15:T15"/>
    <mergeCell ref="S16:T16"/>
    <mergeCell ref="U14:V14"/>
    <mergeCell ref="U15:V15"/>
    <mergeCell ref="U16:V16"/>
    <mergeCell ref="W13:X13"/>
    <mergeCell ref="H5:L5"/>
    <mergeCell ref="M5:O5"/>
    <mergeCell ref="H6:L6"/>
    <mergeCell ref="H7:L7"/>
    <mergeCell ref="W11:X11"/>
    <mergeCell ref="S14:T14"/>
    <mergeCell ref="Q13:R13"/>
    <mergeCell ref="AF15:AG15"/>
    <mergeCell ref="AF16:AG16"/>
    <mergeCell ref="S13:T13"/>
    <mergeCell ref="U13:V13"/>
    <mergeCell ref="AF13:AG13"/>
    <mergeCell ref="AF14:AG14"/>
    <mergeCell ref="H8:L8"/>
    <mergeCell ref="Q11:R11"/>
    <mergeCell ref="U11:V11"/>
  </mergeCells>
  <conditionalFormatting sqref="U13:U42 S13:S42 I13:K42 M13:Q13 F13:G42 M14:P42 B13:D43 Q14:Q43 W13:W43">
    <cfRule type="expression" dxfId="115" priority="22" stopIfTrue="1">
      <formula>WEEKDAY($B13)=7</formula>
    </cfRule>
    <cfRule type="expression" dxfId="114" priority="23" stopIfTrue="1">
      <formula>WEEKDAY($B13)=1</formula>
    </cfRule>
  </conditionalFormatting>
  <conditionalFormatting sqref="L13:L42">
    <cfRule type="expression" dxfId="113" priority="24" stopIfTrue="1">
      <formula>WEEKDAY($B13)=7</formula>
    </cfRule>
    <cfRule type="expression" dxfId="112" priority="25" stopIfTrue="1">
      <formula>WEEKDAY($B13)=1</formula>
    </cfRule>
    <cfRule type="expression" dxfId="111" priority="26" stopIfTrue="1">
      <formula>$AT13&gt;10</formula>
    </cfRule>
  </conditionalFormatting>
  <conditionalFormatting sqref="M13:M42">
    <cfRule type="expression" dxfId="110" priority="20" stopIfTrue="1">
      <formula>WEEKDAY($B13)=7</formula>
    </cfRule>
    <cfRule type="expression" dxfId="109" priority="21" stopIfTrue="1">
      <formula>WEEKDAY($B13)=1</formula>
    </cfRule>
  </conditionalFormatting>
  <conditionalFormatting sqref="M13:M42">
    <cfRule type="expression" dxfId="108" priority="18" stopIfTrue="1">
      <formula>WEEKDAY($B13)=7</formula>
    </cfRule>
    <cfRule type="expression" dxfId="107" priority="19" stopIfTrue="1">
      <formula>WEEKDAY($B13)=1</formula>
    </cfRule>
  </conditionalFormatting>
  <conditionalFormatting sqref="M13:M42">
    <cfRule type="expression" dxfId="106" priority="16" stopIfTrue="1">
      <formula>WEEKDAY($B13)=7</formula>
    </cfRule>
    <cfRule type="expression" dxfId="105" priority="17" stopIfTrue="1">
      <formula>WEEKDAY($B13)=1</formula>
    </cfRule>
  </conditionalFormatting>
  <conditionalFormatting sqref="M13:M42">
    <cfRule type="expression" dxfId="104" priority="14" stopIfTrue="1">
      <formula>WEEKDAY($B13)=7</formula>
    </cfRule>
    <cfRule type="expression" dxfId="103" priority="15" stopIfTrue="1">
      <formula>WEEKDAY($B13)=1</formula>
    </cfRule>
  </conditionalFormatting>
  <conditionalFormatting sqref="M13:M42">
    <cfRule type="expression" dxfId="102" priority="12" stopIfTrue="1">
      <formula>WEEKDAY($B13)=7</formula>
    </cfRule>
    <cfRule type="expression" dxfId="101" priority="13" stopIfTrue="1">
      <formula>WEEKDAY($B13)=1</formula>
    </cfRule>
  </conditionalFormatting>
  <conditionalFormatting sqref="M13:M42">
    <cfRule type="expression" dxfId="100" priority="10" stopIfTrue="1">
      <formula>WEEKDAY($B13)=7</formula>
    </cfRule>
    <cfRule type="expression" dxfId="99" priority="11" stopIfTrue="1">
      <formula>WEEKDAY($B13)=1</formula>
    </cfRule>
  </conditionalFormatting>
  <conditionalFormatting sqref="M13:M42">
    <cfRule type="expression" dxfId="98" priority="8" stopIfTrue="1">
      <formula>WEEKDAY($B13)=7</formula>
    </cfRule>
    <cfRule type="expression" dxfId="97" priority="9" stopIfTrue="1">
      <formula>WEEKDAY($B13)=1</formula>
    </cfRule>
  </conditionalFormatting>
  <conditionalFormatting sqref="M13:M42">
    <cfRule type="expression" dxfId="96" priority="6" stopIfTrue="1">
      <formula>WEEKDAY($B13)=7</formula>
    </cfRule>
    <cfRule type="expression" dxfId="95" priority="7" stopIfTrue="1">
      <formula>WEEKDAY($B13)=1</formula>
    </cfRule>
  </conditionalFormatting>
  <conditionalFormatting sqref="E13:E42">
    <cfRule type="expression" dxfId="94" priority="4" stopIfTrue="1">
      <formula>WEEKDAY($C13)=7</formula>
    </cfRule>
    <cfRule type="expression" dxfId="93" priority="5" stopIfTrue="1">
      <formula>WEEKDAY($C13)=1</formula>
    </cfRule>
  </conditionalFormatting>
  <conditionalFormatting sqref="H13:H42">
    <cfRule type="expression" dxfId="92" priority="1" stopIfTrue="1">
      <formula>WEEKDAY($B13)=7</formula>
    </cfRule>
    <cfRule type="expression" dxfId="91" priority="2" stopIfTrue="1">
      <formula>WEEKDAY($B13)=1</formula>
    </cfRule>
    <cfRule type="expression" dxfId="90" priority="3" stopIfTrue="1">
      <formula>$AT13&gt;10</formula>
    </cfRule>
  </conditionalFormatting>
  <dataValidations count="2">
    <dataValidation type="decimal" allowBlank="1" showInputMessage="1" showErrorMessage="1" error="Sie haben mehr als 7 Std. eingegeben. Max. Stunden: 7" sqref="M43" xr:uid="{00000000-0002-0000-0B00-000000000000}">
      <formula1>0</formula1>
      <formula2>7</formula2>
    </dataValidation>
    <dataValidation type="custom" allowBlank="1" showInputMessage="1" showErrorMessage="1" error="Eingabe nur an Samstagen!_x000a_Max. 8 Stunden." sqref="M13:M42" xr:uid="{00000000-0002-0000-0B00-000001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/>
  <dimension ref="A1:AV53"/>
  <sheetViews>
    <sheetView showGridLines="0" showRowColHeaders="0" showZeros="0" topLeftCell="B1" zoomScaleNormal="100" workbookViewId="0">
      <pane ySplit="12" topLeftCell="A13" activePane="bottomLeft" state="frozen"/>
      <selection activeCell="J13" sqref="J13"/>
      <selection pane="bottomLeft" activeCell="J13" sqref="J13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3.285156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3.425781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4" width="0" hidden="1" customWidth="1"/>
    <col min="45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02" t="str">
        <f>Persönliche_Daten!F17&amp;" "&amp;Persönliche_Daten!F2</f>
        <v>Oktober 2025</v>
      </c>
      <c r="R2" s="56"/>
      <c r="S2" s="57"/>
      <c r="T2" s="57"/>
      <c r="U2" s="57"/>
      <c r="V2" s="57"/>
      <c r="W2" s="57"/>
      <c r="X2" s="58"/>
      <c r="Y2" s="19"/>
      <c r="Z2" s="110"/>
      <c r="AA2" s="19"/>
      <c r="AB2" s="89"/>
      <c r="AC2" s="19"/>
      <c r="AD2" s="19"/>
      <c r="AE2" s="19"/>
      <c r="AF2" s="20"/>
      <c r="AG2" s="20"/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1">
        <f>Persönliche_Daten!D7</f>
        <v>0</v>
      </c>
      <c r="I5" s="312"/>
      <c r="J5" s="312"/>
      <c r="K5" s="312"/>
      <c r="L5" s="312"/>
      <c r="M5" s="330" t="s">
        <v>35</v>
      </c>
      <c r="N5" s="331"/>
      <c r="O5" s="332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1" t="str">
        <f>Persönliche_Daten!D8</f>
        <v xml:space="preserve"> </v>
      </c>
      <c r="I6" s="312"/>
      <c r="J6" s="312"/>
      <c r="K6" s="312"/>
      <c r="L6" s="312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1">
        <f>Persönliche_Daten!D9</f>
        <v>0</v>
      </c>
      <c r="I7" s="312"/>
      <c r="J7" s="312"/>
      <c r="K7" s="312"/>
      <c r="L7" s="312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1">
        <f>Persönliche_Daten!D10</f>
        <v>0</v>
      </c>
      <c r="I8" s="312"/>
      <c r="J8" s="312"/>
      <c r="K8" s="312"/>
      <c r="L8" s="312"/>
      <c r="M8" s="104"/>
      <c r="N8" s="103" t="s">
        <v>38</v>
      </c>
      <c r="O8" s="146">
        <f>Jahresübersicht!H20</f>
        <v>0</v>
      </c>
      <c r="P8" s="1"/>
      <c r="Q8" s="72" t="s">
        <v>22</v>
      </c>
      <c r="R8" s="144">
        <f>Persönliche_Daten!G17</f>
        <v>0</v>
      </c>
      <c r="S8" s="144">
        <f>Persönliche_Daten!H17</f>
        <v>0</v>
      </c>
      <c r="T8" s="144">
        <f>Persönliche_Daten!I17</f>
        <v>0</v>
      </c>
      <c r="U8" s="144">
        <f>Persönliche_Daten!J17</f>
        <v>0</v>
      </c>
      <c r="V8" s="144">
        <f>Persönliche_Daten!K17</f>
        <v>0</v>
      </c>
      <c r="W8" s="144">
        <f>Persönliche_Daten!L17</f>
        <v>0</v>
      </c>
      <c r="X8" s="145">
        <f>Persönliche_Daten!M17</f>
        <v>0</v>
      </c>
      <c r="Y8" s="26"/>
      <c r="Z8" s="113"/>
      <c r="AA8" s="26"/>
      <c r="AB8" s="92"/>
      <c r="AC8" s="26"/>
      <c r="AD8" s="26"/>
      <c r="AE8" s="26"/>
      <c r="AF8" s="25"/>
      <c r="AG8" s="26"/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05" t="s">
        <v>17</v>
      </c>
      <c r="R11" s="306"/>
      <c r="S11" s="49"/>
      <c r="T11" s="49" t="s">
        <v>18</v>
      </c>
      <c r="U11" s="304" t="s">
        <v>19</v>
      </c>
      <c r="V11" s="304"/>
      <c r="W11" s="304" t="s">
        <v>20</v>
      </c>
      <c r="X11" s="307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41" t="s">
        <v>79</v>
      </c>
      <c r="AT11" s="241" t="s">
        <v>78</v>
      </c>
      <c r="AU11" s="121" t="s">
        <v>80</v>
      </c>
      <c r="AV11" s="242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W48</f>
        <v>-7.9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  <c r="AV12">
        <f>September!AV43</f>
        <v>0</v>
      </c>
    </row>
    <row r="13" spans="2:48" s="10" customFormat="1" ht="15" customHeight="1" x14ac:dyDescent="0.2">
      <c r="B13" s="228">
        <f>Persönliche_Daten!N17</f>
        <v>45931</v>
      </c>
      <c r="C13" s="231">
        <f>WEEKDAY(B13)</f>
        <v>4</v>
      </c>
      <c r="D13" s="234">
        <f>Persönliche_Daten!N17</f>
        <v>45931</v>
      </c>
      <c r="E13" s="281" t="str">
        <f>IFERROR(VLOOKUP($D13,Feiertage!$A$4:$C$31,2,FALSE),"")</f>
        <v/>
      </c>
      <c r="F13" s="78"/>
      <c r="G13" s="78"/>
      <c r="H13" s="79" t="str">
        <f>IFERROR(VLOOKUP($D13,Feiertage!$A$4:$C$31,3,FALSE),"")</f>
        <v/>
      </c>
      <c r="I13" s="35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00">
        <f>IF(E13="o",3.95,IF(OR(E13&gt;" ",F13&gt;" ",G13&gt;" "),0,HLOOKUP(C13,$R$7:$X$8,2,FALSE)))</f>
        <v>0</v>
      </c>
      <c r="R13" s="301"/>
      <c r="S13" s="302">
        <f>IF(F13&gt;" ",0,IF(G13&gt;" ",0,IF(L13&gt;0,L13,0)))</f>
        <v>0</v>
      </c>
      <c r="T13" s="303"/>
      <c r="U13" s="297">
        <f>IF(OR(Q13&gt;0,S13&lt;&gt;0),ROUND(S13-Q13,2),0)</f>
        <v>0</v>
      </c>
      <c r="V13" s="308"/>
      <c r="W13" s="297">
        <f>ROUND(U13,2)</f>
        <v>0</v>
      </c>
      <c r="X13" s="298"/>
      <c r="Y13" s="9"/>
      <c r="Z13" s="115">
        <f>Z12+U13</f>
        <v>-7.9</v>
      </c>
      <c r="AA13" s="9"/>
      <c r="AB13" s="96">
        <f>IF(F13="x",1,0)</f>
        <v>0</v>
      </c>
      <c r="AC13" s="9"/>
      <c r="AD13" s="9"/>
      <c r="AE13" s="9"/>
      <c r="AF13" s="299">
        <f t="shared" ref="AF13:AF43" si="1">IF(B13=$R$7,$R$17,IF(B13=$S$7,$S$17,IF(B13=$T$7,$T$17,IF(B13=$U$7,$U$17,IF(B13=$V$7,$V$17,IF(B13=$W$7,$W$17,IF(B13=$X$7,$X$17,0)))))))</f>
        <v>0</v>
      </c>
      <c r="AG13" s="299"/>
      <c r="AH13" s="28"/>
      <c r="AI13" s="28">
        <f>IF(E13="x",AF13-AF13,IF(F13="x",AF13-AF13,IF(G13="x",AF13-AF13,AF13)))</f>
        <v>0</v>
      </c>
      <c r="AJ13" s="9"/>
      <c r="AO13" s="215" t="b">
        <f t="shared" ref="AO13:AO19" si="2">IF(B13="So",IF(J13&lt;10,L13,J13))</f>
        <v>0</v>
      </c>
      <c r="AP13" s="215" t="b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AV12+AU13</f>
        <v>0</v>
      </c>
    </row>
    <row r="14" spans="2:48" s="10" customFormat="1" ht="15" customHeight="1" x14ac:dyDescent="0.2">
      <c r="B14" s="228">
        <f>B13+1</f>
        <v>45932</v>
      </c>
      <c r="C14" s="231">
        <f>WEEKDAY(B14)</f>
        <v>5</v>
      </c>
      <c r="D14" s="234">
        <f>D13+1</f>
        <v>45932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35"/>
      <c r="J14" s="213"/>
      <c r="K14" s="213"/>
      <c r="L14" s="80">
        <f t="shared" ref="L14:L43" si="3">AT14</f>
        <v>0</v>
      </c>
      <c r="M14" s="212"/>
      <c r="N14" s="80">
        <f t="shared" ref="N14:N43" si="4">IF(C14=1,L14,0)</f>
        <v>0</v>
      </c>
      <c r="O14" s="80">
        <f t="shared" ref="O14:O43" si="5">IF(AP14=FALSE,0,L14)</f>
        <v>0</v>
      </c>
      <c r="P14" s="5"/>
      <c r="Q14" s="300">
        <f t="shared" ref="Q14:Q40" si="6">IF(E14="o",3.95,IF(OR(E14&gt;" ",F14&gt;" ",G14&gt;" "),0,HLOOKUP(C14,$R$7:$X$8,2,FALSE)))</f>
        <v>0</v>
      </c>
      <c r="R14" s="301"/>
      <c r="S14" s="302">
        <f t="shared" ref="S14:S43" si="7">IF(F14&gt;" ",0,IF(G14&gt;" ",0,IF(L14&gt;0,L14,0)))</f>
        <v>0</v>
      </c>
      <c r="T14" s="303"/>
      <c r="U14" s="297">
        <f t="shared" ref="U14:U43" si="8">IF(OR(Q14&gt;0,S14&lt;&gt;0),ROUND(S14-Q14,2),0)</f>
        <v>0</v>
      </c>
      <c r="V14" s="308"/>
      <c r="W14" s="297">
        <f>ROUND(W13+U14,2)</f>
        <v>0</v>
      </c>
      <c r="X14" s="298"/>
      <c r="Y14" s="9"/>
      <c r="Z14" s="115">
        <f>Z13+U14</f>
        <v>-7.9</v>
      </c>
      <c r="AA14" s="9"/>
      <c r="AB14" s="96">
        <f t="shared" ref="AB14:AB43" si="9">IF(F14="x",1,0)</f>
        <v>0</v>
      </c>
      <c r="AC14" s="9"/>
      <c r="AD14" s="9"/>
      <c r="AE14" s="9"/>
      <c r="AF14" s="299">
        <f t="shared" si="1"/>
        <v>0</v>
      </c>
      <c r="AG14" s="299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2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8">
        <f t="shared" ref="B15:B40" si="16">B14+1</f>
        <v>45933</v>
      </c>
      <c r="C15" s="231">
        <f t="shared" ref="C15:C40" si="17">WEEKDAY(B15)</f>
        <v>6</v>
      </c>
      <c r="D15" s="234">
        <f t="shared" ref="D15:D40" si="18">D14+1</f>
        <v>45933</v>
      </c>
      <c r="E15" s="281" t="str">
        <f>IFERROR(VLOOKUP($D15,Feiertage!$A$4:$C$31,2,FALSE),"")</f>
        <v>x</v>
      </c>
      <c r="F15" s="78"/>
      <c r="G15" s="78"/>
      <c r="H15" s="79" t="str">
        <f>IFERROR(VLOOKUP($D15,Feiertage!$A$4:$C$31,3,FALSE),"")</f>
        <v>Tag d. dt. Einheit</v>
      </c>
      <c r="I15" s="35"/>
      <c r="J15" s="214"/>
      <c r="K15" s="214"/>
      <c r="L15" s="80">
        <f t="shared" si="3"/>
        <v>0</v>
      </c>
      <c r="M15" s="212"/>
      <c r="N15" s="80">
        <f t="shared" si="4"/>
        <v>0</v>
      </c>
      <c r="O15" s="80">
        <f t="shared" si="5"/>
        <v>0</v>
      </c>
      <c r="P15" s="4"/>
      <c r="Q15" s="300">
        <f t="shared" si="6"/>
        <v>0</v>
      </c>
      <c r="R15" s="301"/>
      <c r="S15" s="302">
        <f t="shared" si="7"/>
        <v>0</v>
      </c>
      <c r="T15" s="303"/>
      <c r="U15" s="297">
        <f t="shared" si="8"/>
        <v>0</v>
      </c>
      <c r="V15" s="308"/>
      <c r="W15" s="297">
        <f t="shared" ref="W15:W40" si="19">ROUND(W14+U15,2)</f>
        <v>0</v>
      </c>
      <c r="X15" s="298"/>
      <c r="Y15" s="9"/>
      <c r="Z15" s="115">
        <f t="shared" ref="Z15:Z40" si="20">Z14+U15</f>
        <v>-7.9</v>
      </c>
      <c r="AA15" s="9"/>
      <c r="AB15" s="96">
        <f t="shared" si="9"/>
        <v>0</v>
      </c>
      <c r="AC15" s="9"/>
      <c r="AD15" s="9"/>
      <c r="AE15" s="9"/>
      <c r="AF15" s="299">
        <f t="shared" si="1"/>
        <v>0</v>
      </c>
      <c r="AG15" s="299"/>
      <c r="AH15" s="28"/>
      <c r="AI15" s="28">
        <f t="shared" si="10"/>
        <v>0</v>
      </c>
      <c r="AO15" s="215" t="b">
        <f t="shared" si="2"/>
        <v>0</v>
      </c>
      <c r="AP15" s="215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8">
        <f t="shared" si="16"/>
        <v>45934</v>
      </c>
      <c r="C16" s="231">
        <f t="shared" si="17"/>
        <v>7</v>
      </c>
      <c r="D16" s="234">
        <f t="shared" si="18"/>
        <v>45934</v>
      </c>
      <c r="E16" s="281" t="str">
        <f>IFERROR(VLOOKUP($D16,Feiertage!$A$4:$C$31,2,FALSE),"")</f>
        <v/>
      </c>
      <c r="F16" s="81"/>
      <c r="G16" s="81"/>
      <c r="H16" s="79" t="str">
        <f>IFERROR(VLOOKUP($D16,Feiertage!$A$4:$C$31,3,FALSE),"")</f>
        <v/>
      </c>
      <c r="I16" s="35"/>
      <c r="J16" s="214"/>
      <c r="K16" s="214"/>
      <c r="L16" s="80">
        <f t="shared" si="3"/>
        <v>0</v>
      </c>
      <c r="M16" s="212"/>
      <c r="N16" s="80">
        <f t="shared" si="4"/>
        <v>0</v>
      </c>
      <c r="O16" s="80">
        <f t="shared" si="5"/>
        <v>0</v>
      </c>
      <c r="P16" s="4"/>
      <c r="Q16" s="300">
        <f t="shared" si="6"/>
        <v>0</v>
      </c>
      <c r="R16" s="301"/>
      <c r="S16" s="302">
        <f t="shared" si="7"/>
        <v>0</v>
      </c>
      <c r="T16" s="303"/>
      <c r="U16" s="297">
        <f t="shared" si="8"/>
        <v>0</v>
      </c>
      <c r="V16" s="308"/>
      <c r="W16" s="297">
        <f t="shared" si="19"/>
        <v>0</v>
      </c>
      <c r="X16" s="298"/>
      <c r="Y16" s="9"/>
      <c r="Z16" s="115">
        <f t="shared" si="20"/>
        <v>-7.9</v>
      </c>
      <c r="AA16" s="9"/>
      <c r="AB16" s="96">
        <f t="shared" si="9"/>
        <v>0</v>
      </c>
      <c r="AC16" s="9"/>
      <c r="AD16" s="9"/>
      <c r="AE16" s="9"/>
      <c r="AF16" s="299">
        <f t="shared" si="1"/>
        <v>0</v>
      </c>
      <c r="AG16" s="299"/>
      <c r="AH16" s="28"/>
      <c r="AI16" s="28">
        <f t="shared" si="10"/>
        <v>0</v>
      </c>
      <c r="AO16" s="215" t="b">
        <f t="shared" si="2"/>
        <v>0</v>
      </c>
      <c r="AP16" s="215" t="b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48" s="10" customFormat="1" ht="15" customHeight="1" x14ac:dyDescent="0.2">
      <c r="B17" s="228">
        <f t="shared" si="16"/>
        <v>45935</v>
      </c>
      <c r="C17" s="231">
        <f t="shared" si="17"/>
        <v>1</v>
      </c>
      <c r="D17" s="234">
        <f t="shared" si="18"/>
        <v>45935</v>
      </c>
      <c r="E17" s="281" t="str">
        <f>IFERROR(VLOOKUP($D17,Feiertage!$A$4:$C$31,2,FALSE),"")</f>
        <v xml:space="preserve"> </v>
      </c>
      <c r="F17" s="81"/>
      <c r="G17" s="81"/>
      <c r="H17" s="79" t="str">
        <f>IFERROR(VLOOKUP($D17,Feiertage!$A$4:$C$31,3,FALSE),"")</f>
        <v>Erntedankfest</v>
      </c>
      <c r="I17" s="35"/>
      <c r="J17" s="214"/>
      <c r="K17" s="214"/>
      <c r="L17" s="80">
        <f t="shared" si="3"/>
        <v>0</v>
      </c>
      <c r="M17" s="212"/>
      <c r="N17" s="80">
        <f t="shared" si="4"/>
        <v>0</v>
      </c>
      <c r="O17" s="80">
        <f t="shared" si="5"/>
        <v>0</v>
      </c>
      <c r="P17" s="4"/>
      <c r="Q17" s="300">
        <f t="shared" si="6"/>
        <v>0</v>
      </c>
      <c r="R17" s="301"/>
      <c r="S17" s="302">
        <f t="shared" si="7"/>
        <v>0</v>
      </c>
      <c r="T17" s="303"/>
      <c r="U17" s="297">
        <f t="shared" si="8"/>
        <v>0</v>
      </c>
      <c r="V17" s="308"/>
      <c r="W17" s="297">
        <f t="shared" si="19"/>
        <v>0</v>
      </c>
      <c r="X17" s="298"/>
      <c r="Y17" s="9"/>
      <c r="Z17" s="115">
        <f t="shared" si="20"/>
        <v>-7.9</v>
      </c>
      <c r="AA17" s="9"/>
      <c r="AB17" s="96">
        <f t="shared" si="9"/>
        <v>0</v>
      </c>
      <c r="AC17" s="9"/>
      <c r="AD17" s="9"/>
      <c r="AE17" s="9"/>
      <c r="AF17" s="299">
        <f t="shared" si="1"/>
        <v>0</v>
      </c>
      <c r="AG17" s="299"/>
      <c r="AH17" s="28"/>
      <c r="AI17" s="28">
        <f t="shared" si="10"/>
        <v>0</v>
      </c>
      <c r="AO17" s="215" t="b">
        <f t="shared" si="2"/>
        <v>0</v>
      </c>
      <c r="AP17" s="215" t="b">
        <f t="shared" si="11"/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48" s="10" customFormat="1" ht="15" customHeight="1" x14ac:dyDescent="0.2">
      <c r="B18" s="228">
        <f t="shared" si="16"/>
        <v>45936</v>
      </c>
      <c r="C18" s="231">
        <f t="shared" si="17"/>
        <v>2</v>
      </c>
      <c r="D18" s="234">
        <f t="shared" si="18"/>
        <v>45936</v>
      </c>
      <c r="E18" s="281" t="str">
        <f>IFERROR(VLOOKUP($D18,Feiertage!$A$4:$C$31,2,FALSE),"")</f>
        <v/>
      </c>
      <c r="F18" s="78"/>
      <c r="G18" s="78"/>
      <c r="H18" s="79" t="str">
        <f>IFERROR(VLOOKUP($D18,Feiertage!$A$4:$C$31,3,FALSE),"")</f>
        <v/>
      </c>
      <c r="I18" s="35"/>
      <c r="J18" s="214"/>
      <c r="K18" s="214"/>
      <c r="L18" s="80">
        <f t="shared" si="3"/>
        <v>0</v>
      </c>
      <c r="M18" s="212"/>
      <c r="N18" s="80">
        <f t="shared" si="4"/>
        <v>0</v>
      </c>
      <c r="O18" s="80">
        <f t="shared" si="5"/>
        <v>0</v>
      </c>
      <c r="P18" s="4"/>
      <c r="Q18" s="300">
        <f t="shared" si="6"/>
        <v>0</v>
      </c>
      <c r="R18" s="301"/>
      <c r="S18" s="302">
        <f t="shared" si="7"/>
        <v>0</v>
      </c>
      <c r="T18" s="303"/>
      <c r="U18" s="297">
        <f t="shared" si="8"/>
        <v>0</v>
      </c>
      <c r="V18" s="308"/>
      <c r="W18" s="297">
        <f t="shared" si="19"/>
        <v>0</v>
      </c>
      <c r="X18" s="298"/>
      <c r="Y18" s="9"/>
      <c r="Z18" s="115">
        <f t="shared" si="20"/>
        <v>-7.9</v>
      </c>
      <c r="AA18" s="9"/>
      <c r="AB18" s="96">
        <f t="shared" si="9"/>
        <v>0</v>
      </c>
      <c r="AC18" s="9"/>
      <c r="AD18" s="9"/>
      <c r="AE18" s="9"/>
      <c r="AF18" s="299">
        <f t="shared" si="1"/>
        <v>0</v>
      </c>
      <c r="AG18" s="299"/>
      <c r="AH18" s="28"/>
      <c r="AI18" s="28">
        <f t="shared" si="10"/>
        <v>0</v>
      </c>
      <c r="AO18" s="215" t="b">
        <f t="shared" si="2"/>
        <v>0</v>
      </c>
      <c r="AP18" s="215" t="b">
        <f t="shared" si="11"/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48" s="10" customFormat="1" ht="15" customHeight="1" x14ac:dyDescent="0.2">
      <c r="B19" s="228">
        <f t="shared" si="16"/>
        <v>45937</v>
      </c>
      <c r="C19" s="231">
        <f t="shared" si="17"/>
        <v>3</v>
      </c>
      <c r="D19" s="234">
        <f t="shared" si="18"/>
        <v>45937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35"/>
      <c r="J19" s="211"/>
      <c r="K19" s="211"/>
      <c r="L19" s="80">
        <f t="shared" si="3"/>
        <v>0</v>
      </c>
      <c r="M19" s="212"/>
      <c r="N19" s="80">
        <f t="shared" si="4"/>
        <v>0</v>
      </c>
      <c r="O19" s="80">
        <f t="shared" si="5"/>
        <v>0</v>
      </c>
      <c r="P19" s="4"/>
      <c r="Q19" s="300">
        <f t="shared" si="6"/>
        <v>0</v>
      </c>
      <c r="R19" s="301"/>
      <c r="S19" s="302">
        <f t="shared" si="7"/>
        <v>0</v>
      </c>
      <c r="T19" s="303"/>
      <c r="U19" s="297">
        <f t="shared" si="8"/>
        <v>0</v>
      </c>
      <c r="V19" s="308"/>
      <c r="W19" s="297">
        <f t="shared" si="19"/>
        <v>0</v>
      </c>
      <c r="X19" s="298"/>
      <c r="Y19" s="9"/>
      <c r="Z19" s="115">
        <f t="shared" si="20"/>
        <v>-7.9</v>
      </c>
      <c r="AA19" s="9"/>
      <c r="AB19" s="96">
        <f t="shared" si="9"/>
        <v>0</v>
      </c>
      <c r="AC19" s="9"/>
      <c r="AD19" s="9"/>
      <c r="AE19" s="9"/>
      <c r="AF19" s="299">
        <f t="shared" si="1"/>
        <v>0</v>
      </c>
      <c r="AG19" s="299"/>
      <c r="AI19" s="28">
        <f t="shared" si="10"/>
        <v>0</v>
      </c>
      <c r="AO19" s="215" t="b">
        <f t="shared" si="2"/>
        <v>0</v>
      </c>
      <c r="AP19" s="215" t="b">
        <f t="shared" si="11"/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</row>
    <row r="20" spans="2:48" s="10" customFormat="1" ht="15" customHeight="1" x14ac:dyDescent="0.2">
      <c r="B20" s="228">
        <f t="shared" si="16"/>
        <v>45938</v>
      </c>
      <c r="C20" s="231">
        <f t="shared" si="17"/>
        <v>4</v>
      </c>
      <c r="D20" s="234">
        <f t="shared" si="18"/>
        <v>45938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35"/>
      <c r="J20" s="211"/>
      <c r="K20" s="211"/>
      <c r="L20" s="80">
        <f t="shared" si="3"/>
        <v>0</v>
      </c>
      <c r="M20" s="212"/>
      <c r="N20" s="80">
        <f t="shared" si="4"/>
        <v>0</v>
      </c>
      <c r="O20" s="80">
        <f t="shared" si="5"/>
        <v>0</v>
      </c>
      <c r="P20" s="4"/>
      <c r="Q20" s="300">
        <f t="shared" si="6"/>
        <v>0</v>
      </c>
      <c r="R20" s="301"/>
      <c r="S20" s="302">
        <f t="shared" si="7"/>
        <v>0</v>
      </c>
      <c r="T20" s="303"/>
      <c r="U20" s="297">
        <f t="shared" si="8"/>
        <v>0</v>
      </c>
      <c r="V20" s="308"/>
      <c r="W20" s="297">
        <f t="shared" si="19"/>
        <v>0</v>
      </c>
      <c r="X20" s="298"/>
      <c r="Y20" s="9"/>
      <c r="Z20" s="115">
        <f t="shared" si="20"/>
        <v>-7.9</v>
      </c>
      <c r="AA20" s="9"/>
      <c r="AB20" s="96">
        <f t="shared" si="9"/>
        <v>0</v>
      </c>
      <c r="AC20" s="9"/>
      <c r="AD20" s="9"/>
      <c r="AE20" s="9"/>
      <c r="AF20" s="299">
        <f t="shared" si="1"/>
        <v>0</v>
      </c>
      <c r="AG20" s="299"/>
      <c r="AI20" s="28">
        <f t="shared" si="10"/>
        <v>0</v>
      </c>
      <c r="AO20" s="215" t="b">
        <f t="shared" ref="AO20:AO43" si="22">IF(B20="So",IF(J20&lt;10,L20,J20))</f>
        <v>0</v>
      </c>
      <c r="AP20" s="215" t="b">
        <f t="shared" si="11"/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48" s="10" customFormat="1" ht="15" customHeight="1" x14ac:dyDescent="0.2">
      <c r="B21" s="228">
        <f t="shared" si="16"/>
        <v>45939</v>
      </c>
      <c r="C21" s="231">
        <f t="shared" si="17"/>
        <v>5</v>
      </c>
      <c r="D21" s="234">
        <f t="shared" si="18"/>
        <v>45939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35"/>
      <c r="J21" s="213"/>
      <c r="K21" s="213"/>
      <c r="L21" s="80">
        <f t="shared" si="3"/>
        <v>0</v>
      </c>
      <c r="M21" s="212"/>
      <c r="N21" s="80">
        <f t="shared" si="4"/>
        <v>0</v>
      </c>
      <c r="O21" s="80">
        <f t="shared" si="5"/>
        <v>0</v>
      </c>
      <c r="P21" s="4"/>
      <c r="Q21" s="300">
        <f t="shared" si="6"/>
        <v>0</v>
      </c>
      <c r="R21" s="301"/>
      <c r="S21" s="302">
        <f t="shared" si="7"/>
        <v>0</v>
      </c>
      <c r="T21" s="303"/>
      <c r="U21" s="297">
        <f t="shared" si="8"/>
        <v>0</v>
      </c>
      <c r="V21" s="308"/>
      <c r="W21" s="297">
        <f t="shared" si="19"/>
        <v>0</v>
      </c>
      <c r="X21" s="298"/>
      <c r="Y21" s="9"/>
      <c r="Z21" s="115">
        <f t="shared" si="20"/>
        <v>-7.9</v>
      </c>
      <c r="AA21" s="9"/>
      <c r="AB21" s="96">
        <f t="shared" si="9"/>
        <v>0</v>
      </c>
      <c r="AC21" s="9"/>
      <c r="AD21" s="9"/>
      <c r="AE21" s="9"/>
      <c r="AF21" s="299">
        <f t="shared" si="1"/>
        <v>0</v>
      </c>
      <c r="AG21" s="299"/>
      <c r="AI21" s="28">
        <f t="shared" si="10"/>
        <v>0</v>
      </c>
      <c r="AO21" s="215" t="b">
        <f t="shared" si="22"/>
        <v>0</v>
      </c>
      <c r="AP21" s="215" t="b">
        <f t="shared" si="11"/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48" s="10" customFormat="1" ht="15" customHeight="1" x14ac:dyDescent="0.2">
      <c r="B22" s="228">
        <f t="shared" si="16"/>
        <v>45940</v>
      </c>
      <c r="C22" s="231">
        <f t="shared" si="17"/>
        <v>6</v>
      </c>
      <c r="D22" s="234">
        <f t="shared" si="18"/>
        <v>45940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35"/>
      <c r="J22" s="214"/>
      <c r="K22" s="214"/>
      <c r="L22" s="80">
        <f t="shared" si="3"/>
        <v>0</v>
      </c>
      <c r="M22" s="212"/>
      <c r="N22" s="80">
        <f t="shared" si="4"/>
        <v>0</v>
      </c>
      <c r="O22" s="80">
        <f t="shared" si="5"/>
        <v>0</v>
      </c>
      <c r="P22" s="4"/>
      <c r="Q22" s="300">
        <f t="shared" si="6"/>
        <v>0</v>
      </c>
      <c r="R22" s="301"/>
      <c r="S22" s="302">
        <f t="shared" si="7"/>
        <v>0</v>
      </c>
      <c r="T22" s="303"/>
      <c r="U22" s="297">
        <f t="shared" si="8"/>
        <v>0</v>
      </c>
      <c r="V22" s="308"/>
      <c r="W22" s="297">
        <f t="shared" si="19"/>
        <v>0</v>
      </c>
      <c r="X22" s="298"/>
      <c r="Y22" s="9"/>
      <c r="Z22" s="115">
        <f t="shared" si="20"/>
        <v>-7.9</v>
      </c>
      <c r="AA22" s="9"/>
      <c r="AB22" s="96">
        <f t="shared" si="9"/>
        <v>0</v>
      </c>
      <c r="AC22" s="9"/>
      <c r="AD22" s="9"/>
      <c r="AE22" s="9"/>
      <c r="AF22" s="299">
        <f t="shared" si="1"/>
        <v>0</v>
      </c>
      <c r="AG22" s="299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48" s="10" customFormat="1" ht="15" customHeight="1" x14ac:dyDescent="0.2">
      <c r="B23" s="228">
        <f t="shared" si="16"/>
        <v>45941</v>
      </c>
      <c r="C23" s="231">
        <f t="shared" si="17"/>
        <v>7</v>
      </c>
      <c r="D23" s="234">
        <f t="shared" si="18"/>
        <v>45941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35"/>
      <c r="J23" s="214"/>
      <c r="K23" s="214"/>
      <c r="L23" s="80">
        <f t="shared" si="3"/>
        <v>0</v>
      </c>
      <c r="M23" s="212"/>
      <c r="N23" s="80">
        <f t="shared" si="4"/>
        <v>0</v>
      </c>
      <c r="O23" s="80">
        <f t="shared" si="5"/>
        <v>0</v>
      </c>
      <c r="P23" s="4"/>
      <c r="Q23" s="300">
        <f t="shared" si="6"/>
        <v>0</v>
      </c>
      <c r="R23" s="301"/>
      <c r="S23" s="302">
        <f t="shared" si="7"/>
        <v>0</v>
      </c>
      <c r="T23" s="303"/>
      <c r="U23" s="297">
        <f t="shared" si="8"/>
        <v>0</v>
      </c>
      <c r="V23" s="308"/>
      <c r="W23" s="297">
        <f t="shared" si="19"/>
        <v>0</v>
      </c>
      <c r="X23" s="298"/>
      <c r="Y23" s="9"/>
      <c r="Z23" s="115">
        <f t="shared" si="20"/>
        <v>-7.9</v>
      </c>
      <c r="AA23" s="9"/>
      <c r="AB23" s="96">
        <f t="shared" si="9"/>
        <v>0</v>
      </c>
      <c r="AC23" s="9"/>
      <c r="AD23" s="9"/>
      <c r="AE23" s="9"/>
      <c r="AF23" s="299">
        <f t="shared" si="1"/>
        <v>0</v>
      </c>
      <c r="AG23" s="299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48" s="10" customFormat="1" ht="15" customHeight="1" x14ac:dyDescent="0.2">
      <c r="B24" s="228">
        <f t="shared" si="16"/>
        <v>45942</v>
      </c>
      <c r="C24" s="231">
        <f t="shared" si="17"/>
        <v>1</v>
      </c>
      <c r="D24" s="234">
        <f t="shared" si="18"/>
        <v>45942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35"/>
      <c r="J24" s="214"/>
      <c r="K24" s="214"/>
      <c r="L24" s="80">
        <f t="shared" si="3"/>
        <v>0</v>
      </c>
      <c r="M24" s="212"/>
      <c r="N24" s="80">
        <f t="shared" si="4"/>
        <v>0</v>
      </c>
      <c r="O24" s="80">
        <f t="shared" si="5"/>
        <v>0</v>
      </c>
      <c r="P24" s="4"/>
      <c r="Q24" s="300">
        <f t="shared" si="6"/>
        <v>0</v>
      </c>
      <c r="R24" s="301"/>
      <c r="S24" s="302">
        <f t="shared" si="7"/>
        <v>0</v>
      </c>
      <c r="T24" s="303"/>
      <c r="U24" s="297">
        <f t="shared" si="8"/>
        <v>0</v>
      </c>
      <c r="V24" s="308"/>
      <c r="W24" s="297">
        <f t="shared" si="19"/>
        <v>0</v>
      </c>
      <c r="X24" s="298"/>
      <c r="Y24" s="9"/>
      <c r="Z24" s="115">
        <f t="shared" si="20"/>
        <v>-7.9</v>
      </c>
      <c r="AA24" s="9"/>
      <c r="AB24" s="96">
        <f t="shared" si="9"/>
        <v>0</v>
      </c>
      <c r="AC24" s="9"/>
      <c r="AD24" s="9"/>
      <c r="AE24" s="9"/>
      <c r="AF24" s="299">
        <f t="shared" si="1"/>
        <v>0</v>
      </c>
      <c r="AG24" s="299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48" s="10" customFormat="1" ht="15" customHeight="1" x14ac:dyDescent="0.2">
      <c r="B25" s="228">
        <f t="shared" si="16"/>
        <v>45943</v>
      </c>
      <c r="C25" s="231">
        <f t="shared" si="17"/>
        <v>2</v>
      </c>
      <c r="D25" s="234">
        <f t="shared" si="18"/>
        <v>45943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35"/>
      <c r="J25" s="213"/>
      <c r="K25" s="213"/>
      <c r="L25" s="80">
        <f t="shared" si="3"/>
        <v>0</v>
      </c>
      <c r="M25" s="212"/>
      <c r="N25" s="80">
        <f t="shared" si="4"/>
        <v>0</v>
      </c>
      <c r="O25" s="80">
        <f t="shared" si="5"/>
        <v>0</v>
      </c>
      <c r="P25" s="4"/>
      <c r="Q25" s="300">
        <f t="shared" si="6"/>
        <v>0</v>
      </c>
      <c r="R25" s="301"/>
      <c r="S25" s="302">
        <f t="shared" si="7"/>
        <v>0</v>
      </c>
      <c r="T25" s="303"/>
      <c r="U25" s="297">
        <f t="shared" si="8"/>
        <v>0</v>
      </c>
      <c r="V25" s="308"/>
      <c r="W25" s="297">
        <f t="shared" si="19"/>
        <v>0</v>
      </c>
      <c r="X25" s="298"/>
      <c r="Y25" s="9"/>
      <c r="Z25" s="115">
        <f t="shared" si="20"/>
        <v>-7.9</v>
      </c>
      <c r="AA25" s="9"/>
      <c r="AB25" s="96">
        <f t="shared" si="9"/>
        <v>0</v>
      </c>
      <c r="AC25" s="9"/>
      <c r="AD25" s="9"/>
      <c r="AE25" s="9"/>
      <c r="AF25" s="299">
        <f t="shared" si="1"/>
        <v>0</v>
      </c>
      <c r="AG25" s="299"/>
      <c r="AI25" s="28">
        <f t="shared" si="10"/>
        <v>0</v>
      </c>
      <c r="AO25" s="215" t="b">
        <f t="shared" si="22"/>
        <v>0</v>
      </c>
      <c r="AP25" s="215" t="b">
        <f t="shared" si="11"/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48" s="10" customFormat="1" ht="15" customHeight="1" x14ac:dyDescent="0.2">
      <c r="B26" s="228">
        <f t="shared" si="16"/>
        <v>45944</v>
      </c>
      <c r="C26" s="231">
        <f t="shared" si="17"/>
        <v>3</v>
      </c>
      <c r="D26" s="234">
        <f t="shared" si="18"/>
        <v>45944</v>
      </c>
      <c r="E26" s="281" t="str">
        <f>IFERROR(VLOOKUP($D26,Feiertage!$A$4:$C$31,2,FALSE),"")</f>
        <v/>
      </c>
      <c r="F26" s="78"/>
      <c r="G26" s="78"/>
      <c r="H26" s="79" t="str">
        <f>IFERROR(VLOOKUP($D26,Feiertage!$A$4:$C$31,3,FALSE),"")</f>
        <v/>
      </c>
      <c r="I26" s="35"/>
      <c r="J26" s="211"/>
      <c r="K26" s="211"/>
      <c r="L26" s="80">
        <f t="shared" si="3"/>
        <v>0</v>
      </c>
      <c r="M26" s="212"/>
      <c r="N26" s="80">
        <f t="shared" si="4"/>
        <v>0</v>
      </c>
      <c r="O26" s="80">
        <f t="shared" si="5"/>
        <v>0</v>
      </c>
      <c r="P26" s="4"/>
      <c r="Q26" s="300">
        <f t="shared" si="6"/>
        <v>0</v>
      </c>
      <c r="R26" s="301"/>
      <c r="S26" s="302">
        <f t="shared" si="7"/>
        <v>0</v>
      </c>
      <c r="T26" s="303"/>
      <c r="U26" s="297">
        <f t="shared" si="8"/>
        <v>0</v>
      </c>
      <c r="V26" s="308"/>
      <c r="W26" s="297">
        <f t="shared" si="19"/>
        <v>0</v>
      </c>
      <c r="X26" s="298"/>
      <c r="Y26" s="9"/>
      <c r="Z26" s="115">
        <f t="shared" si="20"/>
        <v>-7.9</v>
      </c>
      <c r="AA26" s="9"/>
      <c r="AB26" s="96">
        <f t="shared" si="9"/>
        <v>0</v>
      </c>
      <c r="AC26" s="9"/>
      <c r="AD26" s="9"/>
      <c r="AE26" s="9"/>
      <c r="AF26" s="299">
        <f t="shared" si="1"/>
        <v>0</v>
      </c>
      <c r="AG26" s="299"/>
      <c r="AI26" s="28">
        <f t="shared" si="10"/>
        <v>0</v>
      </c>
      <c r="AO26" s="215" t="b">
        <f t="shared" si="22"/>
        <v>0</v>
      </c>
      <c r="AP26" s="215" t="b">
        <f t="shared" si="11"/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48" s="10" customFormat="1" ht="15" customHeight="1" x14ac:dyDescent="0.2">
      <c r="B27" s="228">
        <f t="shared" si="16"/>
        <v>45945</v>
      </c>
      <c r="C27" s="231">
        <f t="shared" si="17"/>
        <v>4</v>
      </c>
      <c r="D27" s="234">
        <f t="shared" si="18"/>
        <v>45945</v>
      </c>
      <c r="E27" s="281" t="str">
        <f>IFERROR(VLOOKUP($D27,Feiertage!$A$4:$C$31,2,FALSE),"")</f>
        <v/>
      </c>
      <c r="F27" s="78"/>
      <c r="G27" s="78"/>
      <c r="H27" s="79" t="str">
        <f>IFERROR(VLOOKUP($D27,Feiertage!$A$4:$C$31,3,FALSE),"")</f>
        <v/>
      </c>
      <c r="I27" s="35"/>
      <c r="J27" s="211"/>
      <c r="K27" s="211"/>
      <c r="L27" s="80">
        <f t="shared" si="3"/>
        <v>0</v>
      </c>
      <c r="M27" s="212"/>
      <c r="N27" s="80">
        <f t="shared" si="4"/>
        <v>0</v>
      </c>
      <c r="O27" s="80">
        <f t="shared" si="5"/>
        <v>0</v>
      </c>
      <c r="P27" s="4"/>
      <c r="Q27" s="300">
        <f t="shared" si="6"/>
        <v>0</v>
      </c>
      <c r="R27" s="301"/>
      <c r="S27" s="302">
        <f t="shared" si="7"/>
        <v>0</v>
      </c>
      <c r="T27" s="303"/>
      <c r="U27" s="297">
        <f t="shared" si="8"/>
        <v>0</v>
      </c>
      <c r="V27" s="308"/>
      <c r="W27" s="297">
        <f t="shared" si="19"/>
        <v>0</v>
      </c>
      <c r="X27" s="298"/>
      <c r="Y27" s="9"/>
      <c r="Z27" s="115">
        <f t="shared" si="20"/>
        <v>-7.9</v>
      </c>
      <c r="AA27" s="9"/>
      <c r="AB27" s="96">
        <f t="shared" si="9"/>
        <v>0</v>
      </c>
      <c r="AC27" s="9"/>
      <c r="AD27" s="9"/>
      <c r="AE27" s="9"/>
      <c r="AF27" s="299">
        <f t="shared" si="1"/>
        <v>0</v>
      </c>
      <c r="AG27" s="299"/>
      <c r="AI27" s="28">
        <f t="shared" si="10"/>
        <v>0</v>
      </c>
      <c r="AO27" s="215" t="b">
        <f t="shared" si="22"/>
        <v>0</v>
      </c>
      <c r="AP27" s="215" t="b">
        <f t="shared" si="11"/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48" s="10" customFormat="1" ht="15" customHeight="1" x14ac:dyDescent="0.2">
      <c r="B28" s="228">
        <f t="shared" si="16"/>
        <v>45946</v>
      </c>
      <c r="C28" s="231">
        <f t="shared" si="17"/>
        <v>5</v>
      </c>
      <c r="D28" s="234">
        <f t="shared" si="18"/>
        <v>45946</v>
      </c>
      <c r="E28" s="281" t="str">
        <f>IFERROR(VLOOKUP($D28,Feiertage!$A$4:$C$31,2,FALSE),"")</f>
        <v/>
      </c>
      <c r="F28" s="78"/>
      <c r="G28" s="78"/>
      <c r="H28" s="79" t="str">
        <f>IFERROR(VLOOKUP($D28,Feiertage!$A$4:$C$31,3,FALSE),"")</f>
        <v/>
      </c>
      <c r="I28" s="35"/>
      <c r="J28" s="213"/>
      <c r="K28" s="213"/>
      <c r="L28" s="80">
        <f t="shared" si="3"/>
        <v>0</v>
      </c>
      <c r="M28" s="212"/>
      <c r="N28" s="80">
        <f t="shared" si="4"/>
        <v>0</v>
      </c>
      <c r="O28" s="80">
        <f t="shared" si="5"/>
        <v>0</v>
      </c>
      <c r="P28" s="4"/>
      <c r="Q28" s="300">
        <f t="shared" si="6"/>
        <v>0</v>
      </c>
      <c r="R28" s="301"/>
      <c r="S28" s="302">
        <f t="shared" si="7"/>
        <v>0</v>
      </c>
      <c r="T28" s="303"/>
      <c r="U28" s="297">
        <f t="shared" si="8"/>
        <v>0</v>
      </c>
      <c r="V28" s="308"/>
      <c r="W28" s="297">
        <f t="shared" si="19"/>
        <v>0</v>
      </c>
      <c r="X28" s="298"/>
      <c r="Y28" s="9"/>
      <c r="Z28" s="115">
        <f t="shared" si="20"/>
        <v>-7.9</v>
      </c>
      <c r="AA28" s="9"/>
      <c r="AB28" s="96">
        <f t="shared" si="9"/>
        <v>0</v>
      </c>
      <c r="AC28" s="9"/>
      <c r="AD28" s="9"/>
      <c r="AE28" s="9"/>
      <c r="AF28" s="299">
        <f t="shared" si="1"/>
        <v>0</v>
      </c>
      <c r="AG28" s="299"/>
      <c r="AI28" s="28">
        <f t="shared" si="10"/>
        <v>0</v>
      </c>
      <c r="AO28" s="215" t="b">
        <f t="shared" si="22"/>
        <v>0</v>
      </c>
      <c r="AP28" s="215" t="b">
        <f t="shared" si="11"/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48" s="10" customFormat="1" ht="15" customHeight="1" x14ac:dyDescent="0.2">
      <c r="B29" s="228">
        <f t="shared" si="16"/>
        <v>45947</v>
      </c>
      <c r="C29" s="231">
        <f t="shared" si="17"/>
        <v>6</v>
      </c>
      <c r="D29" s="234">
        <f t="shared" si="18"/>
        <v>45947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35"/>
      <c r="J29" s="214"/>
      <c r="K29" s="214"/>
      <c r="L29" s="80">
        <f t="shared" si="3"/>
        <v>0</v>
      </c>
      <c r="M29" s="212"/>
      <c r="N29" s="80">
        <f t="shared" si="4"/>
        <v>0</v>
      </c>
      <c r="O29" s="80">
        <f t="shared" si="5"/>
        <v>0</v>
      </c>
      <c r="P29" s="4"/>
      <c r="Q29" s="300">
        <f t="shared" si="6"/>
        <v>0</v>
      </c>
      <c r="R29" s="301"/>
      <c r="S29" s="302">
        <f t="shared" si="7"/>
        <v>0</v>
      </c>
      <c r="T29" s="303"/>
      <c r="U29" s="297">
        <f t="shared" si="8"/>
        <v>0</v>
      </c>
      <c r="V29" s="308"/>
      <c r="W29" s="297">
        <f t="shared" si="19"/>
        <v>0</v>
      </c>
      <c r="X29" s="298"/>
      <c r="Y29" s="9"/>
      <c r="Z29" s="115">
        <f t="shared" si="20"/>
        <v>-7.9</v>
      </c>
      <c r="AA29" s="9"/>
      <c r="AB29" s="96">
        <f t="shared" si="9"/>
        <v>0</v>
      </c>
      <c r="AC29" s="9"/>
      <c r="AD29" s="9"/>
      <c r="AE29" s="9"/>
      <c r="AF29" s="299">
        <f t="shared" si="1"/>
        <v>0</v>
      </c>
      <c r="AG29" s="299"/>
      <c r="AI29" s="28">
        <f t="shared" si="10"/>
        <v>0</v>
      </c>
      <c r="AO29" s="215" t="b">
        <f t="shared" si="22"/>
        <v>0</v>
      </c>
      <c r="AP29" s="215" t="b">
        <f t="shared" si="11"/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48" s="10" customFormat="1" ht="15" customHeight="1" x14ac:dyDescent="0.2">
      <c r="B30" s="228">
        <f t="shared" si="16"/>
        <v>45948</v>
      </c>
      <c r="C30" s="231">
        <f t="shared" si="17"/>
        <v>7</v>
      </c>
      <c r="D30" s="234">
        <f t="shared" si="18"/>
        <v>45948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35"/>
      <c r="J30" s="214"/>
      <c r="K30" s="214"/>
      <c r="L30" s="80">
        <f t="shared" si="3"/>
        <v>0</v>
      </c>
      <c r="M30" s="212"/>
      <c r="N30" s="80">
        <f t="shared" si="4"/>
        <v>0</v>
      </c>
      <c r="O30" s="80">
        <f t="shared" si="5"/>
        <v>0</v>
      </c>
      <c r="P30" s="4"/>
      <c r="Q30" s="300">
        <f t="shared" si="6"/>
        <v>0</v>
      </c>
      <c r="R30" s="301"/>
      <c r="S30" s="302">
        <f t="shared" si="7"/>
        <v>0</v>
      </c>
      <c r="T30" s="303"/>
      <c r="U30" s="297">
        <f t="shared" si="8"/>
        <v>0</v>
      </c>
      <c r="V30" s="308"/>
      <c r="W30" s="297">
        <f t="shared" si="19"/>
        <v>0</v>
      </c>
      <c r="X30" s="298"/>
      <c r="Y30" s="9"/>
      <c r="Z30" s="115">
        <f t="shared" si="20"/>
        <v>-7.9</v>
      </c>
      <c r="AA30" s="9"/>
      <c r="AB30" s="96">
        <f t="shared" si="9"/>
        <v>0</v>
      </c>
      <c r="AC30" s="9"/>
      <c r="AD30" s="9"/>
      <c r="AE30" s="9"/>
      <c r="AF30" s="299">
        <f t="shared" si="1"/>
        <v>0</v>
      </c>
      <c r="AG30" s="299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48" s="10" customFormat="1" ht="15" customHeight="1" x14ac:dyDescent="0.2">
      <c r="B31" s="228">
        <f t="shared" si="16"/>
        <v>45949</v>
      </c>
      <c r="C31" s="231">
        <f t="shared" si="17"/>
        <v>1</v>
      </c>
      <c r="D31" s="234">
        <f t="shared" si="18"/>
        <v>45949</v>
      </c>
      <c r="E31" s="281" t="str">
        <f>IFERROR(VLOOKUP($D31,Feiertage!$A$4:$C$31,2,FALSE),"")</f>
        <v/>
      </c>
      <c r="F31" s="78"/>
      <c r="G31" s="78"/>
      <c r="H31" s="79" t="str">
        <f>IFERROR(VLOOKUP($D31,Feiertage!$A$4:$C$31,3,FALSE),"")</f>
        <v/>
      </c>
      <c r="I31" s="35"/>
      <c r="J31" s="214"/>
      <c r="K31" s="214"/>
      <c r="L31" s="80">
        <f t="shared" si="3"/>
        <v>0</v>
      </c>
      <c r="M31" s="212"/>
      <c r="N31" s="80">
        <f t="shared" si="4"/>
        <v>0</v>
      </c>
      <c r="O31" s="80">
        <f t="shared" si="5"/>
        <v>0</v>
      </c>
      <c r="P31" s="4"/>
      <c r="Q31" s="300">
        <f t="shared" si="6"/>
        <v>0</v>
      </c>
      <c r="R31" s="301"/>
      <c r="S31" s="302">
        <f t="shared" si="7"/>
        <v>0</v>
      </c>
      <c r="T31" s="303"/>
      <c r="U31" s="297">
        <f t="shared" si="8"/>
        <v>0</v>
      </c>
      <c r="V31" s="308"/>
      <c r="W31" s="297">
        <f t="shared" si="19"/>
        <v>0</v>
      </c>
      <c r="X31" s="298"/>
      <c r="Y31" s="9"/>
      <c r="Z31" s="115">
        <f t="shared" si="20"/>
        <v>-7.9</v>
      </c>
      <c r="AA31" s="9"/>
      <c r="AB31" s="96">
        <f t="shared" si="9"/>
        <v>0</v>
      </c>
      <c r="AC31" s="9"/>
      <c r="AD31" s="9"/>
      <c r="AE31" s="9"/>
      <c r="AF31" s="299">
        <f t="shared" si="1"/>
        <v>0</v>
      </c>
      <c r="AG31" s="299"/>
      <c r="AI31" s="28">
        <f t="shared" si="10"/>
        <v>0</v>
      </c>
      <c r="AO31" s="215" t="b">
        <f t="shared" si="22"/>
        <v>0</v>
      </c>
      <c r="AP31" s="215" t="b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48" s="10" customFormat="1" ht="15" customHeight="1" x14ac:dyDescent="0.2">
      <c r="B32" s="228">
        <f t="shared" si="16"/>
        <v>45950</v>
      </c>
      <c r="C32" s="231">
        <f t="shared" si="17"/>
        <v>2</v>
      </c>
      <c r="D32" s="234">
        <f t="shared" si="18"/>
        <v>45950</v>
      </c>
      <c r="E32" s="281" t="str">
        <f>IFERROR(VLOOKUP($D32,Feiertage!$A$4:$C$31,2,FALSE),"")</f>
        <v/>
      </c>
      <c r="F32" s="78"/>
      <c r="G32" s="78"/>
      <c r="H32" s="79" t="str">
        <f>IFERROR(VLOOKUP($D32,Feiertage!$A$4:$C$31,3,FALSE),"")</f>
        <v/>
      </c>
      <c r="I32" s="35"/>
      <c r="J32" s="214"/>
      <c r="K32" s="214"/>
      <c r="L32" s="80">
        <f t="shared" si="3"/>
        <v>0</v>
      </c>
      <c r="M32" s="212"/>
      <c r="N32" s="80">
        <f t="shared" si="4"/>
        <v>0</v>
      </c>
      <c r="O32" s="80">
        <f t="shared" si="5"/>
        <v>0</v>
      </c>
      <c r="P32" s="4"/>
      <c r="Q32" s="300">
        <f t="shared" si="6"/>
        <v>0</v>
      </c>
      <c r="R32" s="301"/>
      <c r="S32" s="302">
        <f t="shared" si="7"/>
        <v>0</v>
      </c>
      <c r="T32" s="303"/>
      <c r="U32" s="297">
        <f t="shared" si="8"/>
        <v>0</v>
      </c>
      <c r="V32" s="308"/>
      <c r="W32" s="297">
        <f t="shared" si="19"/>
        <v>0</v>
      </c>
      <c r="X32" s="298"/>
      <c r="Y32" s="9"/>
      <c r="Z32" s="115">
        <f t="shared" si="20"/>
        <v>-7.9</v>
      </c>
      <c r="AA32" s="9"/>
      <c r="AB32" s="96">
        <f t="shared" si="9"/>
        <v>0</v>
      </c>
      <c r="AC32" s="9"/>
      <c r="AD32" s="9"/>
      <c r="AE32" s="9"/>
      <c r="AF32" s="299">
        <f t="shared" si="1"/>
        <v>0</v>
      </c>
      <c r="AG32" s="299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8">
        <f t="shared" si="16"/>
        <v>45951</v>
      </c>
      <c r="C33" s="231">
        <f t="shared" si="17"/>
        <v>3</v>
      </c>
      <c r="D33" s="234">
        <f t="shared" si="18"/>
        <v>45951</v>
      </c>
      <c r="E33" s="281" t="str">
        <f>IFERROR(VLOOKUP($D33,Feiertage!$A$4:$C$31,2,FALSE),"")</f>
        <v/>
      </c>
      <c r="F33" s="78"/>
      <c r="G33" s="78"/>
      <c r="H33" s="79" t="str">
        <f>IFERROR(VLOOKUP($D33,Feiertage!$A$4:$C$31,3,FALSE),"")</f>
        <v/>
      </c>
      <c r="I33" s="35"/>
      <c r="J33" s="211"/>
      <c r="K33" s="211"/>
      <c r="L33" s="80">
        <f t="shared" si="3"/>
        <v>0</v>
      </c>
      <c r="M33" s="212"/>
      <c r="N33" s="80">
        <f t="shared" si="4"/>
        <v>0</v>
      </c>
      <c r="O33" s="80">
        <f t="shared" si="5"/>
        <v>0</v>
      </c>
      <c r="P33" s="4"/>
      <c r="Q33" s="300">
        <f t="shared" si="6"/>
        <v>0</v>
      </c>
      <c r="R33" s="301"/>
      <c r="S33" s="302">
        <f t="shared" si="7"/>
        <v>0</v>
      </c>
      <c r="T33" s="303"/>
      <c r="U33" s="297">
        <f t="shared" si="8"/>
        <v>0</v>
      </c>
      <c r="V33" s="308"/>
      <c r="W33" s="297">
        <f t="shared" si="19"/>
        <v>0</v>
      </c>
      <c r="X33" s="298"/>
      <c r="Y33" s="9"/>
      <c r="Z33" s="115">
        <f t="shared" si="20"/>
        <v>-7.9</v>
      </c>
      <c r="AA33" s="9"/>
      <c r="AB33" s="96">
        <f t="shared" si="9"/>
        <v>0</v>
      </c>
      <c r="AC33" s="9"/>
      <c r="AD33" s="9"/>
      <c r="AE33" s="9"/>
      <c r="AF33" s="299">
        <f t="shared" si="1"/>
        <v>0</v>
      </c>
      <c r="AG33" s="299"/>
      <c r="AI33" s="28">
        <f t="shared" si="10"/>
        <v>0</v>
      </c>
      <c r="AO33" s="215" t="b">
        <f t="shared" si="22"/>
        <v>0</v>
      </c>
      <c r="AP33" s="215" t="b">
        <f t="shared" si="11"/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8">
        <f t="shared" si="16"/>
        <v>45952</v>
      </c>
      <c r="C34" s="231">
        <f t="shared" si="17"/>
        <v>4</v>
      </c>
      <c r="D34" s="234">
        <f t="shared" si="18"/>
        <v>45952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35"/>
      <c r="J34" s="211"/>
      <c r="K34" s="211"/>
      <c r="L34" s="80">
        <f t="shared" si="3"/>
        <v>0</v>
      </c>
      <c r="M34" s="212"/>
      <c r="N34" s="80">
        <f t="shared" si="4"/>
        <v>0</v>
      </c>
      <c r="O34" s="80">
        <f t="shared" si="5"/>
        <v>0</v>
      </c>
      <c r="P34" s="4"/>
      <c r="Q34" s="300">
        <f t="shared" si="6"/>
        <v>0</v>
      </c>
      <c r="R34" s="301"/>
      <c r="S34" s="302">
        <f t="shared" si="7"/>
        <v>0</v>
      </c>
      <c r="T34" s="303"/>
      <c r="U34" s="297">
        <f t="shared" si="8"/>
        <v>0</v>
      </c>
      <c r="V34" s="308"/>
      <c r="W34" s="297">
        <f t="shared" si="19"/>
        <v>0</v>
      </c>
      <c r="X34" s="298"/>
      <c r="Y34" s="9"/>
      <c r="Z34" s="115">
        <f t="shared" si="20"/>
        <v>-7.9</v>
      </c>
      <c r="AA34" s="9"/>
      <c r="AB34" s="96">
        <f t="shared" si="9"/>
        <v>0</v>
      </c>
      <c r="AC34" s="9"/>
      <c r="AD34" s="9"/>
      <c r="AE34" s="9"/>
      <c r="AF34" s="299">
        <f t="shared" si="1"/>
        <v>0</v>
      </c>
      <c r="AG34" s="299"/>
      <c r="AI34" s="28">
        <f t="shared" si="10"/>
        <v>0</v>
      </c>
      <c r="AO34" s="215" t="b">
        <f t="shared" si="22"/>
        <v>0</v>
      </c>
      <c r="AP34" s="215" t="b">
        <f t="shared" si="11"/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8">
        <f t="shared" si="16"/>
        <v>45953</v>
      </c>
      <c r="C35" s="231">
        <f t="shared" si="17"/>
        <v>5</v>
      </c>
      <c r="D35" s="234">
        <f t="shared" si="18"/>
        <v>45953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35"/>
      <c r="J35" s="213"/>
      <c r="K35" s="213"/>
      <c r="L35" s="80">
        <f t="shared" si="3"/>
        <v>0</v>
      </c>
      <c r="M35" s="212"/>
      <c r="N35" s="80">
        <f t="shared" si="4"/>
        <v>0</v>
      </c>
      <c r="O35" s="80">
        <f t="shared" si="5"/>
        <v>0</v>
      </c>
      <c r="P35" s="4"/>
      <c r="Q35" s="300">
        <f t="shared" si="6"/>
        <v>0</v>
      </c>
      <c r="R35" s="301"/>
      <c r="S35" s="302">
        <f t="shared" si="7"/>
        <v>0</v>
      </c>
      <c r="T35" s="303"/>
      <c r="U35" s="297">
        <f t="shared" si="8"/>
        <v>0</v>
      </c>
      <c r="V35" s="308"/>
      <c r="W35" s="297">
        <f t="shared" si="19"/>
        <v>0</v>
      </c>
      <c r="X35" s="298"/>
      <c r="Y35" s="9"/>
      <c r="Z35" s="115">
        <f t="shared" si="20"/>
        <v>-7.9</v>
      </c>
      <c r="AA35" s="9"/>
      <c r="AB35" s="96">
        <f t="shared" si="9"/>
        <v>0</v>
      </c>
      <c r="AC35" s="9"/>
      <c r="AD35" s="9"/>
      <c r="AE35" s="9"/>
      <c r="AF35" s="299">
        <f t="shared" si="1"/>
        <v>0</v>
      </c>
      <c r="AG35" s="299"/>
      <c r="AI35" s="28">
        <f t="shared" si="10"/>
        <v>0</v>
      </c>
      <c r="AO35" s="215" t="b">
        <f t="shared" si="22"/>
        <v>0</v>
      </c>
      <c r="AP35" s="215" t="b">
        <f t="shared" si="11"/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8">
        <f t="shared" si="16"/>
        <v>45954</v>
      </c>
      <c r="C36" s="231">
        <f t="shared" si="17"/>
        <v>6</v>
      </c>
      <c r="D36" s="234">
        <f t="shared" si="18"/>
        <v>45954</v>
      </c>
      <c r="E36" s="281" t="str">
        <f>IFERROR(VLOOKUP($D36,Feiertage!$A$4:$C$31,2,FALSE),"")</f>
        <v/>
      </c>
      <c r="F36" s="78"/>
      <c r="G36" s="78"/>
      <c r="H36" s="79" t="str">
        <f>IFERROR(VLOOKUP($D36,Feiertage!$A$4:$C$31,3,FALSE),"")</f>
        <v/>
      </c>
      <c r="I36" s="35"/>
      <c r="J36" s="213"/>
      <c r="K36" s="213"/>
      <c r="L36" s="80">
        <f t="shared" si="3"/>
        <v>0</v>
      </c>
      <c r="M36" s="212"/>
      <c r="N36" s="80">
        <f t="shared" si="4"/>
        <v>0</v>
      </c>
      <c r="O36" s="80">
        <f t="shared" si="5"/>
        <v>0</v>
      </c>
      <c r="P36" s="4"/>
      <c r="Q36" s="300">
        <f t="shared" si="6"/>
        <v>0</v>
      </c>
      <c r="R36" s="301"/>
      <c r="S36" s="302">
        <f t="shared" si="7"/>
        <v>0</v>
      </c>
      <c r="T36" s="303"/>
      <c r="U36" s="297">
        <f t="shared" si="8"/>
        <v>0</v>
      </c>
      <c r="V36" s="308"/>
      <c r="W36" s="297">
        <f t="shared" si="19"/>
        <v>0</v>
      </c>
      <c r="X36" s="298"/>
      <c r="Y36" s="9"/>
      <c r="Z36" s="115">
        <f t="shared" si="20"/>
        <v>-7.9</v>
      </c>
      <c r="AA36" s="9"/>
      <c r="AB36" s="96">
        <f t="shared" si="9"/>
        <v>0</v>
      </c>
      <c r="AC36" s="9"/>
      <c r="AD36" s="9"/>
      <c r="AE36" s="9"/>
      <c r="AF36" s="299">
        <f t="shared" si="1"/>
        <v>0</v>
      </c>
      <c r="AG36" s="299"/>
      <c r="AI36" s="28">
        <f t="shared" si="10"/>
        <v>0</v>
      </c>
      <c r="AO36" s="215" t="b">
        <f t="shared" si="22"/>
        <v>0</v>
      </c>
      <c r="AP36" s="215" t="b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8">
        <f t="shared" si="16"/>
        <v>45955</v>
      </c>
      <c r="C37" s="231">
        <f t="shared" si="17"/>
        <v>7</v>
      </c>
      <c r="D37" s="234">
        <f t="shared" si="18"/>
        <v>45955</v>
      </c>
      <c r="E37" s="281" t="str">
        <f>IFERROR(VLOOKUP($D37,Feiertage!$A$4:$C$31,2,FALSE),"")</f>
        <v/>
      </c>
      <c r="F37" s="78"/>
      <c r="G37" s="78"/>
      <c r="H37" s="79" t="str">
        <f>IFERROR(VLOOKUP($D37,Feiertage!$A$4:$C$31,3,FALSE),"")</f>
        <v/>
      </c>
      <c r="I37" s="35"/>
      <c r="J37" s="214"/>
      <c r="K37" s="214"/>
      <c r="L37" s="80">
        <f t="shared" si="3"/>
        <v>0</v>
      </c>
      <c r="M37" s="212"/>
      <c r="N37" s="80">
        <f t="shared" si="4"/>
        <v>0</v>
      </c>
      <c r="O37" s="80">
        <f t="shared" si="5"/>
        <v>0</v>
      </c>
      <c r="P37" s="4"/>
      <c r="Q37" s="300">
        <f t="shared" si="6"/>
        <v>0</v>
      </c>
      <c r="R37" s="301"/>
      <c r="S37" s="302">
        <f t="shared" si="7"/>
        <v>0</v>
      </c>
      <c r="T37" s="303"/>
      <c r="U37" s="297">
        <f t="shared" si="8"/>
        <v>0</v>
      </c>
      <c r="V37" s="308"/>
      <c r="W37" s="297">
        <f t="shared" si="19"/>
        <v>0</v>
      </c>
      <c r="X37" s="298"/>
      <c r="Y37" s="9"/>
      <c r="Z37" s="115">
        <f t="shared" si="20"/>
        <v>-7.9</v>
      </c>
      <c r="AA37" s="9"/>
      <c r="AB37" s="96">
        <f t="shared" si="9"/>
        <v>0</v>
      </c>
      <c r="AC37" s="9"/>
      <c r="AD37" s="9"/>
      <c r="AE37" s="9"/>
      <c r="AF37" s="299">
        <f t="shared" si="1"/>
        <v>0</v>
      </c>
      <c r="AG37" s="299"/>
      <c r="AI37" s="28">
        <f t="shared" si="10"/>
        <v>0</v>
      </c>
      <c r="AO37" s="215" t="b">
        <f t="shared" si="22"/>
        <v>0</v>
      </c>
      <c r="AP37" s="215" t="b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8">
        <f t="shared" si="16"/>
        <v>45956</v>
      </c>
      <c r="C38" s="231">
        <f t="shared" si="17"/>
        <v>1</v>
      </c>
      <c r="D38" s="234">
        <f t="shared" si="18"/>
        <v>45956</v>
      </c>
      <c r="E38" s="281" t="str">
        <f>IFERROR(VLOOKUP($D38,Feiertage!$A$4:$C$31,2,FALSE),"")</f>
        <v/>
      </c>
      <c r="F38" s="78"/>
      <c r="G38" s="78"/>
      <c r="H38" s="79" t="str">
        <f>IFERROR(VLOOKUP($D38,Feiertage!$A$4:$C$31,3,FALSE),"")</f>
        <v/>
      </c>
      <c r="I38" s="35"/>
      <c r="J38" s="214"/>
      <c r="K38" s="214"/>
      <c r="L38" s="80">
        <f t="shared" si="3"/>
        <v>0</v>
      </c>
      <c r="M38" s="212"/>
      <c r="N38" s="80">
        <f t="shared" si="4"/>
        <v>0</v>
      </c>
      <c r="O38" s="80">
        <f t="shared" si="5"/>
        <v>0</v>
      </c>
      <c r="P38" s="4"/>
      <c r="Q38" s="300">
        <f t="shared" si="6"/>
        <v>0</v>
      </c>
      <c r="R38" s="301"/>
      <c r="S38" s="302">
        <f t="shared" si="7"/>
        <v>0</v>
      </c>
      <c r="T38" s="303"/>
      <c r="U38" s="297">
        <f t="shared" si="8"/>
        <v>0</v>
      </c>
      <c r="V38" s="308"/>
      <c r="W38" s="297">
        <f t="shared" si="19"/>
        <v>0</v>
      </c>
      <c r="X38" s="298"/>
      <c r="Y38" s="9"/>
      <c r="Z38" s="115">
        <f t="shared" si="20"/>
        <v>-7.9</v>
      </c>
      <c r="AA38" s="9"/>
      <c r="AB38" s="96">
        <f t="shared" si="9"/>
        <v>0</v>
      </c>
      <c r="AC38" s="9"/>
      <c r="AD38" s="9"/>
      <c r="AE38" s="9"/>
      <c r="AF38" s="299">
        <f t="shared" si="1"/>
        <v>0</v>
      </c>
      <c r="AG38" s="299"/>
      <c r="AI38" s="28">
        <f t="shared" si="10"/>
        <v>0</v>
      </c>
      <c r="AO38" s="215" t="b">
        <f t="shared" si="22"/>
        <v>0</v>
      </c>
      <c r="AP38" s="215" t="b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8">
        <f t="shared" si="16"/>
        <v>45957</v>
      </c>
      <c r="C39" s="231">
        <f t="shared" si="17"/>
        <v>2</v>
      </c>
      <c r="D39" s="234">
        <f t="shared" si="18"/>
        <v>45957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35"/>
      <c r="J39" s="214"/>
      <c r="K39" s="214"/>
      <c r="L39" s="80">
        <f t="shared" si="3"/>
        <v>0</v>
      </c>
      <c r="M39" s="212"/>
      <c r="N39" s="80">
        <f t="shared" si="4"/>
        <v>0</v>
      </c>
      <c r="O39" s="80">
        <f t="shared" si="5"/>
        <v>0</v>
      </c>
      <c r="P39" s="4"/>
      <c r="Q39" s="300">
        <f t="shared" si="6"/>
        <v>0</v>
      </c>
      <c r="R39" s="301"/>
      <c r="S39" s="302">
        <f t="shared" si="7"/>
        <v>0</v>
      </c>
      <c r="T39" s="303"/>
      <c r="U39" s="297">
        <f t="shared" si="8"/>
        <v>0</v>
      </c>
      <c r="V39" s="308"/>
      <c r="W39" s="297">
        <f t="shared" si="19"/>
        <v>0</v>
      </c>
      <c r="X39" s="298"/>
      <c r="Y39" s="9"/>
      <c r="Z39" s="115">
        <f t="shared" si="20"/>
        <v>-7.9</v>
      </c>
      <c r="AA39" s="9"/>
      <c r="AB39" s="96">
        <f t="shared" si="9"/>
        <v>0</v>
      </c>
      <c r="AC39" s="9"/>
      <c r="AD39" s="9"/>
      <c r="AE39" s="9"/>
      <c r="AF39" s="299">
        <f t="shared" si="1"/>
        <v>0</v>
      </c>
      <c r="AG39" s="299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8">
        <f t="shared" si="16"/>
        <v>45958</v>
      </c>
      <c r="C40" s="231">
        <f t="shared" si="17"/>
        <v>3</v>
      </c>
      <c r="D40" s="234">
        <f t="shared" si="18"/>
        <v>45958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35"/>
      <c r="J40" s="211"/>
      <c r="K40" s="211"/>
      <c r="L40" s="80">
        <f t="shared" si="3"/>
        <v>0</v>
      </c>
      <c r="M40" s="212"/>
      <c r="N40" s="80">
        <f t="shared" si="4"/>
        <v>0</v>
      </c>
      <c r="O40" s="80">
        <f t="shared" si="5"/>
        <v>0</v>
      </c>
      <c r="P40" s="4"/>
      <c r="Q40" s="300">
        <f t="shared" si="6"/>
        <v>0</v>
      </c>
      <c r="R40" s="301"/>
      <c r="S40" s="302">
        <f t="shared" si="7"/>
        <v>0</v>
      </c>
      <c r="T40" s="303"/>
      <c r="U40" s="297">
        <f t="shared" si="8"/>
        <v>0</v>
      </c>
      <c r="V40" s="308"/>
      <c r="W40" s="297">
        <f t="shared" si="19"/>
        <v>0</v>
      </c>
      <c r="X40" s="298"/>
      <c r="Y40" s="9"/>
      <c r="Z40" s="115">
        <f t="shared" si="20"/>
        <v>-7.9</v>
      </c>
      <c r="AA40" s="9"/>
      <c r="AB40" s="96">
        <f t="shared" si="9"/>
        <v>0</v>
      </c>
      <c r="AC40" s="9"/>
      <c r="AD40" s="9"/>
      <c r="AE40" s="9"/>
      <c r="AF40" s="299">
        <f t="shared" si="1"/>
        <v>0</v>
      </c>
      <c r="AG40" s="299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8">
        <f t="shared" ref="B41:B43" si="23">IFERROR(IF(MONTH(B40+1)=MONTH(B40),B40+1,""),"")</f>
        <v>45959</v>
      </c>
      <c r="C41" s="231">
        <f>IFERROR(WEEKDAY(B41),"")</f>
        <v>4</v>
      </c>
      <c r="D41" s="234">
        <f>IFERROR(IF(MONTH(D40+1)=MONTH(D40),D40+1,""),"")</f>
        <v>45959</v>
      </c>
      <c r="E41" s="281" t="str">
        <f>IFERROR(VLOOKUP($D41,Feiertage!$A$4:$C$31,2,FALSE),"")</f>
        <v/>
      </c>
      <c r="F41" s="78"/>
      <c r="G41" s="78"/>
      <c r="H41" s="79" t="str">
        <f>IFERROR(VLOOKUP($D41,Feiertage!$A$4:$C$31,3,FALSE),"")</f>
        <v/>
      </c>
      <c r="I41" s="35"/>
      <c r="J41" s="211"/>
      <c r="K41" s="211"/>
      <c r="L41" s="80">
        <f t="shared" si="3"/>
        <v>0</v>
      </c>
      <c r="M41" s="212"/>
      <c r="N41" s="80">
        <f t="shared" si="4"/>
        <v>0</v>
      </c>
      <c r="O41" s="80">
        <f t="shared" si="5"/>
        <v>0</v>
      </c>
      <c r="P41" s="4"/>
      <c r="Q41" s="300">
        <f t="shared" ref="Q41" si="24">IF(E41="o",3.95,IF(OR(E41&gt;" ",F41&gt;" ",G41&gt;" "),0,IFERROR(HLOOKUP(C41,$R$7:$X$8,2,FALSE),0)))</f>
        <v>0</v>
      </c>
      <c r="R41" s="301"/>
      <c r="S41" s="302">
        <f t="shared" si="7"/>
        <v>0</v>
      </c>
      <c r="T41" s="303"/>
      <c r="U41" s="297">
        <f t="shared" si="8"/>
        <v>0</v>
      </c>
      <c r="V41" s="308"/>
      <c r="W41" s="297">
        <f t="shared" ref="W41" si="25">IF(D41="",0,ROUND(U41+W40,2))</f>
        <v>0</v>
      </c>
      <c r="X41" s="298"/>
      <c r="Y41" s="9"/>
      <c r="Z41" s="115">
        <f t="shared" ref="Z41:Z42" si="26">IF(D41="",0,Z40+U41)</f>
        <v>-7.9</v>
      </c>
      <c r="AA41" s="9"/>
      <c r="AB41" s="96">
        <f t="shared" si="9"/>
        <v>0</v>
      </c>
      <c r="AC41" s="9"/>
      <c r="AD41" s="9"/>
      <c r="AE41" s="9"/>
      <c r="AF41" s="299">
        <f t="shared" si="1"/>
        <v>0</v>
      </c>
      <c r="AG41" s="299"/>
      <c r="AI41" s="28">
        <f t="shared" si="10"/>
        <v>0</v>
      </c>
      <c r="AO41" s="215" t="b">
        <f t="shared" si="22"/>
        <v>0</v>
      </c>
      <c r="AP41" s="215" t="b">
        <f t="shared" si="11"/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8">
        <f t="shared" si="23"/>
        <v>45960</v>
      </c>
      <c r="C42" s="231">
        <f t="shared" ref="C42:C43" si="27">IFERROR(WEEKDAY(B42),"")</f>
        <v>5</v>
      </c>
      <c r="D42" s="234">
        <f t="shared" ref="D42:D43" si="28">IFERROR(IF(MONTH(D41+1)=MONTH(D41),D41+1,""),"")</f>
        <v>45960</v>
      </c>
      <c r="E42" s="281" t="str">
        <f>IFERROR(VLOOKUP($D42,Feiertage!$A$4:$C$31,2,FALSE),"")</f>
        <v/>
      </c>
      <c r="F42" s="78"/>
      <c r="G42" s="78"/>
      <c r="H42" s="79" t="str">
        <f>IFERROR(VLOOKUP($D42,Feiertage!$A$4:$C$31,3,FALSE),"")</f>
        <v/>
      </c>
      <c r="I42" s="35"/>
      <c r="J42" s="213"/>
      <c r="K42" s="213"/>
      <c r="L42" s="80">
        <f t="shared" si="3"/>
        <v>0</v>
      </c>
      <c r="M42" s="212"/>
      <c r="N42" s="80">
        <f t="shared" si="4"/>
        <v>0</v>
      </c>
      <c r="O42" s="80">
        <f t="shared" si="5"/>
        <v>0</v>
      </c>
      <c r="P42" s="4"/>
      <c r="Q42" s="300">
        <f t="shared" ref="Q42:Q43" si="29">IF(E42="o",3.95,IF(OR(E42&gt;" ",F42&gt;" ",G42&gt;" "),0,IFERROR(HLOOKUP(C42,$R$7:$X$8,2,FALSE),0)))</f>
        <v>0</v>
      </c>
      <c r="R42" s="301"/>
      <c r="S42" s="302">
        <f t="shared" si="7"/>
        <v>0</v>
      </c>
      <c r="T42" s="303"/>
      <c r="U42" s="297">
        <f t="shared" si="8"/>
        <v>0</v>
      </c>
      <c r="V42" s="308"/>
      <c r="W42" s="297">
        <f t="shared" ref="W42:W43" si="30">IF(D42="",0,ROUND(U42+W41,2))</f>
        <v>0</v>
      </c>
      <c r="X42" s="298"/>
      <c r="Y42" s="9"/>
      <c r="Z42" s="115">
        <f t="shared" si="26"/>
        <v>-7.9</v>
      </c>
      <c r="AA42" s="9"/>
      <c r="AB42" s="96">
        <f t="shared" si="9"/>
        <v>0</v>
      </c>
      <c r="AC42" s="9"/>
      <c r="AD42" s="9"/>
      <c r="AE42" s="9"/>
      <c r="AF42" s="299">
        <f t="shared" si="1"/>
        <v>0</v>
      </c>
      <c r="AG42" s="299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28">
        <f t="shared" si="23"/>
        <v>45961</v>
      </c>
      <c r="C43" s="231">
        <f t="shared" si="27"/>
        <v>6</v>
      </c>
      <c r="D43" s="234">
        <f t="shared" si="28"/>
        <v>45961</v>
      </c>
      <c r="E43" s="281" t="str">
        <f>IFERROR(VLOOKUP($D43,Feiertage!$A$4:$C$31,2,FALSE),"")</f>
        <v/>
      </c>
      <c r="F43" s="78"/>
      <c r="G43" s="78"/>
      <c r="H43" s="79" t="str">
        <f>IFERROR(VLOOKUP($D43,Feiertage!$A$4:$C$31,3,FALSE),"")</f>
        <v/>
      </c>
      <c r="I43" s="35"/>
      <c r="J43" s="214"/>
      <c r="K43" s="214"/>
      <c r="L43" s="80">
        <f t="shared" si="3"/>
        <v>0</v>
      </c>
      <c r="M43" s="212"/>
      <c r="N43" s="80">
        <f t="shared" si="4"/>
        <v>0</v>
      </c>
      <c r="O43" s="80">
        <f t="shared" si="5"/>
        <v>0</v>
      </c>
      <c r="P43" s="4"/>
      <c r="Q43" s="300">
        <f t="shared" si="29"/>
        <v>0</v>
      </c>
      <c r="R43" s="301"/>
      <c r="S43" s="302">
        <f t="shared" si="7"/>
        <v>0</v>
      </c>
      <c r="T43" s="303"/>
      <c r="U43" s="297">
        <f t="shared" si="8"/>
        <v>0</v>
      </c>
      <c r="V43" s="308"/>
      <c r="W43" s="297">
        <f t="shared" si="30"/>
        <v>0</v>
      </c>
      <c r="X43" s="298"/>
      <c r="Y43" s="9"/>
      <c r="Z43" s="115">
        <f>IF(D43="",0,Z42+U43)</f>
        <v>-7.9</v>
      </c>
      <c r="AA43" s="9"/>
      <c r="AB43" s="101">
        <f t="shared" si="9"/>
        <v>0</v>
      </c>
      <c r="AC43" s="9"/>
      <c r="AD43" s="9"/>
      <c r="AE43" s="9"/>
      <c r="AF43" s="299">
        <f t="shared" si="1"/>
        <v>0</v>
      </c>
      <c r="AG43" s="299"/>
      <c r="AI43" s="28">
        <f t="shared" si="10"/>
        <v>0</v>
      </c>
      <c r="AK43" s="41"/>
      <c r="AO43" s="215" t="b">
        <f t="shared" si="22"/>
        <v>0</v>
      </c>
      <c r="AP43" s="215" t="b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6"/>
      <c r="J44" s="217">
        <f t="shared" ref="J44:O44" si="31">SUM(J13:J43)</f>
        <v>0</v>
      </c>
      <c r="K44" s="217">
        <f t="shared" si="31"/>
        <v>0</v>
      </c>
      <c r="L44" s="217">
        <f t="shared" si="31"/>
        <v>0</v>
      </c>
      <c r="M44" s="217">
        <f t="shared" si="31"/>
        <v>0</v>
      </c>
      <c r="N44" s="217">
        <f t="shared" si="31"/>
        <v>0</v>
      </c>
      <c r="O44" s="217">
        <f t="shared" si="31"/>
        <v>0</v>
      </c>
      <c r="P44" s="29"/>
      <c r="Q44" s="317">
        <f>SUM(Q13:R43)</f>
        <v>0</v>
      </c>
      <c r="R44" s="318"/>
      <c r="S44" s="326">
        <f>SUM(S13:T43)</f>
        <v>0</v>
      </c>
      <c r="T44" s="327"/>
      <c r="U44" s="324"/>
      <c r="V44" s="325"/>
      <c r="W44" s="333">
        <f t="shared" ref="W44" si="32">IF(S44=0,S44-Q44,IF(AND(W41=0,D41="",AW41=0),W40,IF(AND(W42=0,D42="",AW42=0),W41,IF(AND(W43=0,D43="",AW43=0),W42,W43))))</f>
        <v>0</v>
      </c>
      <c r="X44" s="334"/>
      <c r="Y44" s="29"/>
      <c r="Z44" s="116"/>
      <c r="AA44" s="29"/>
      <c r="AB44" s="102">
        <f>SUM(AB13:AB43)</f>
        <v>0</v>
      </c>
      <c r="AC44" s="29"/>
      <c r="AD44" s="29"/>
      <c r="AE44" s="29"/>
      <c r="AF44" s="299"/>
      <c r="AG44" s="299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09"/>
      <c r="L46" s="310"/>
      <c r="M46" s="6"/>
      <c r="N46" s="309"/>
      <c r="O46" s="310"/>
      <c r="P46" s="48"/>
      <c r="Q46" s="48"/>
      <c r="R46" s="48"/>
      <c r="S46" s="313"/>
      <c r="T46" s="314"/>
      <c r="U46" s="14"/>
      <c r="V46" s="14"/>
      <c r="W46" s="315">
        <f>W44</f>
        <v>0</v>
      </c>
      <c r="X46" s="316"/>
      <c r="Y46" s="14"/>
      <c r="Z46" s="117"/>
      <c r="AA46" s="14"/>
      <c r="AB46" s="98"/>
      <c r="AC46" s="14"/>
      <c r="AD46" s="14"/>
      <c r="AE46" s="14"/>
      <c r="AF46" s="14"/>
      <c r="AG46" s="14"/>
      <c r="AK46" s="83">
        <f>AJ46-AJ46-AJ46</f>
        <v>0</v>
      </c>
      <c r="AL46" s="319"/>
      <c r="AM46" s="319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22">
        <v>0</v>
      </c>
      <c r="X47" s="323"/>
      <c r="Y47" s="6"/>
      <c r="Z47" s="118"/>
      <c r="AA47" s="6"/>
      <c r="AB47" s="99"/>
      <c r="AC47" s="6"/>
      <c r="AD47" s="6"/>
      <c r="AE47" s="6"/>
      <c r="AF47" s="6"/>
      <c r="AG47" s="6"/>
      <c r="AK47" s="82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32</v>
      </c>
      <c r="U48" s="6"/>
      <c r="V48" s="6"/>
      <c r="W48" s="320">
        <f>September!W49</f>
        <v>-7.9</v>
      </c>
      <c r="X48" s="321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28">
        <f>W46-W47+W48</f>
        <v>-7.9</v>
      </c>
      <c r="X49" s="329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-7</v>
      </c>
      <c r="AK49" s="9">
        <f>ROUND(W49-AJ49,2)</f>
        <v>-0.9</v>
      </c>
      <c r="AL49" s="87">
        <f>ROUND(AK49*60,0)</f>
        <v>-54</v>
      </c>
      <c r="AM49" s="10" t="str">
        <f>AJ49&amp;" "&amp;"Std."&amp;" "&amp;AL49&amp;" "&amp;"Min."</f>
        <v>-7 Std. -54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84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86" t="str">
        <f>AM49</f>
        <v>-7 Std. -54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107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xagc7Oq8JcbgxVZgIWYdH0D7WHVpVQd9ocZXWsl84XQOQWMQvPqpLb/9DeWXzgyVXtuvOnt2zyjTOYnONVyHDg==" saltValue="hCuR6UOtzh0HhbLdYxFk3Q==" spinCount="100000" sheet="1" selectLockedCells="1"/>
  <mergeCells count="176">
    <mergeCell ref="W49:X49"/>
    <mergeCell ref="W47:X47"/>
    <mergeCell ref="K46:L46"/>
    <mergeCell ref="N46:O46"/>
    <mergeCell ref="S46:T46"/>
    <mergeCell ref="W46:X46"/>
    <mergeCell ref="Q41:R41"/>
    <mergeCell ref="Q42:R42"/>
    <mergeCell ref="Q43:R43"/>
    <mergeCell ref="W42:X42"/>
    <mergeCell ref="AL46:AM46"/>
    <mergeCell ref="W48:X48"/>
    <mergeCell ref="Q44:R44"/>
    <mergeCell ref="S44:T44"/>
    <mergeCell ref="U44:V44"/>
    <mergeCell ref="W44:X44"/>
    <mergeCell ref="AF44:AG44"/>
    <mergeCell ref="AF42:AG42"/>
    <mergeCell ref="AF37:AG37"/>
    <mergeCell ref="AF38:AG38"/>
    <mergeCell ref="W41:X41"/>
    <mergeCell ref="AF41:AG41"/>
    <mergeCell ref="AF43:AG43"/>
    <mergeCell ref="S41:T41"/>
    <mergeCell ref="S42:T42"/>
    <mergeCell ref="U41:V41"/>
    <mergeCell ref="U42:V42"/>
    <mergeCell ref="AF39:AG39"/>
    <mergeCell ref="AF40:AG40"/>
    <mergeCell ref="S39:T39"/>
    <mergeCell ref="S40:T40"/>
    <mergeCell ref="W43:X43"/>
    <mergeCell ref="S43:T43"/>
    <mergeCell ref="U43:V43"/>
    <mergeCell ref="Q38:R38"/>
    <mergeCell ref="S38:T38"/>
    <mergeCell ref="Q34:R34"/>
    <mergeCell ref="Q35:R35"/>
    <mergeCell ref="U35:V35"/>
    <mergeCell ref="W39:X39"/>
    <mergeCell ref="W40:X40"/>
    <mergeCell ref="W38:X38"/>
    <mergeCell ref="W37:X37"/>
    <mergeCell ref="U38:V38"/>
    <mergeCell ref="U39:V39"/>
    <mergeCell ref="U40:V40"/>
    <mergeCell ref="Q40:R40"/>
    <mergeCell ref="Q39:R39"/>
    <mergeCell ref="Q37:R37"/>
    <mergeCell ref="W35:X35"/>
    <mergeCell ref="S37:T37"/>
    <mergeCell ref="U37:V37"/>
    <mergeCell ref="W36:X36"/>
    <mergeCell ref="S35:T35"/>
    <mergeCell ref="S36:T36"/>
    <mergeCell ref="Q33:R33"/>
    <mergeCell ref="S33:T33"/>
    <mergeCell ref="S34:T34"/>
    <mergeCell ref="U33:V33"/>
    <mergeCell ref="U34:V34"/>
    <mergeCell ref="U36:V36"/>
    <mergeCell ref="Q31:R31"/>
    <mergeCell ref="AF31:AG31"/>
    <mergeCell ref="AF32:AG32"/>
    <mergeCell ref="Q32:R32"/>
    <mergeCell ref="S31:T31"/>
    <mergeCell ref="S32:T32"/>
    <mergeCell ref="U31:V31"/>
    <mergeCell ref="U32:V32"/>
    <mergeCell ref="AF35:AG35"/>
    <mergeCell ref="AF36:AG36"/>
    <mergeCell ref="Q36:R36"/>
    <mergeCell ref="AF29:AG29"/>
    <mergeCell ref="AF30:AG30"/>
    <mergeCell ref="W33:X33"/>
    <mergeCell ref="W34:X34"/>
    <mergeCell ref="W31:X31"/>
    <mergeCell ref="W32:X32"/>
    <mergeCell ref="W30:X30"/>
    <mergeCell ref="AF33:AG33"/>
    <mergeCell ref="AF34:AG34"/>
    <mergeCell ref="W29:X29"/>
    <mergeCell ref="Q29:R29"/>
    <mergeCell ref="W27:X27"/>
    <mergeCell ref="S29:T29"/>
    <mergeCell ref="U29:V29"/>
    <mergeCell ref="W28:X28"/>
    <mergeCell ref="S27:T27"/>
    <mergeCell ref="S28:T28"/>
    <mergeCell ref="U30:V30"/>
    <mergeCell ref="Q25:R25"/>
    <mergeCell ref="S25:T25"/>
    <mergeCell ref="S26:T26"/>
    <mergeCell ref="U25:V25"/>
    <mergeCell ref="U26:V26"/>
    <mergeCell ref="Q30:R30"/>
    <mergeCell ref="S30:T30"/>
    <mergeCell ref="Q26:R26"/>
    <mergeCell ref="Q27:R27"/>
    <mergeCell ref="U28:V28"/>
    <mergeCell ref="AF28:AG28"/>
    <mergeCell ref="Q28:R28"/>
    <mergeCell ref="W25:X25"/>
    <mergeCell ref="W26:X26"/>
    <mergeCell ref="W23:X23"/>
    <mergeCell ref="W24:X24"/>
    <mergeCell ref="W22:X22"/>
    <mergeCell ref="AF25:AG25"/>
    <mergeCell ref="AF26:AG26"/>
    <mergeCell ref="Q23:R23"/>
    <mergeCell ref="AF23:AG23"/>
    <mergeCell ref="AF24:AG24"/>
    <mergeCell ref="Q24:R24"/>
    <mergeCell ref="S23:T23"/>
    <mergeCell ref="S24:T24"/>
    <mergeCell ref="U23:V23"/>
    <mergeCell ref="U24:V24"/>
    <mergeCell ref="AF27:AG27"/>
    <mergeCell ref="W21:X21"/>
    <mergeCell ref="U27:V27"/>
    <mergeCell ref="Q21:R21"/>
    <mergeCell ref="W19:X19"/>
    <mergeCell ref="S21:T21"/>
    <mergeCell ref="U21:V21"/>
    <mergeCell ref="W20:X20"/>
    <mergeCell ref="S19:T19"/>
    <mergeCell ref="S20:T20"/>
    <mergeCell ref="AF21:AG21"/>
    <mergeCell ref="U22:V22"/>
    <mergeCell ref="Q22:R22"/>
    <mergeCell ref="S22:T22"/>
    <mergeCell ref="Q19:R19"/>
    <mergeCell ref="AF22:AG22"/>
    <mergeCell ref="Q16:R16"/>
    <mergeCell ref="Q14:R14"/>
    <mergeCell ref="Q15:R15"/>
    <mergeCell ref="U19:V19"/>
    <mergeCell ref="U20:V20"/>
    <mergeCell ref="AF17:AG17"/>
    <mergeCell ref="AF18:AG18"/>
    <mergeCell ref="W18:X18"/>
    <mergeCell ref="W14:X14"/>
    <mergeCell ref="W15:X15"/>
    <mergeCell ref="W16:X16"/>
    <mergeCell ref="W17:X17"/>
    <mergeCell ref="AF19:AG19"/>
    <mergeCell ref="AF20:AG20"/>
    <mergeCell ref="Q20:R20"/>
    <mergeCell ref="Q17:R17"/>
    <mergeCell ref="S17:T17"/>
    <mergeCell ref="S18:T18"/>
    <mergeCell ref="U17:V17"/>
    <mergeCell ref="U18:V18"/>
    <mergeCell ref="Q18:R18"/>
    <mergeCell ref="S15:T15"/>
    <mergeCell ref="S16:T16"/>
    <mergeCell ref="U14:V14"/>
    <mergeCell ref="U15:V15"/>
    <mergeCell ref="U16:V16"/>
    <mergeCell ref="W13:X13"/>
    <mergeCell ref="H5:L5"/>
    <mergeCell ref="M5:O5"/>
    <mergeCell ref="H6:L6"/>
    <mergeCell ref="H7:L7"/>
    <mergeCell ref="W11:X11"/>
    <mergeCell ref="S14:T14"/>
    <mergeCell ref="Q13:R13"/>
    <mergeCell ref="AF15:AG15"/>
    <mergeCell ref="AF16:AG16"/>
    <mergeCell ref="S13:T13"/>
    <mergeCell ref="U13:V13"/>
    <mergeCell ref="AF13:AG13"/>
    <mergeCell ref="AF14:AG14"/>
    <mergeCell ref="H8:L8"/>
    <mergeCell ref="Q11:R11"/>
    <mergeCell ref="U11:V11"/>
  </mergeCells>
  <conditionalFormatting sqref="U13:U43 S13:S43 I13:K43 F13:G43 B13:D43 M13:Q43 W13:W43">
    <cfRule type="expression" dxfId="89" priority="24" stopIfTrue="1">
      <formula>WEEKDAY($B13)=7</formula>
    </cfRule>
    <cfRule type="expression" dxfId="88" priority="25" stopIfTrue="1">
      <formula>WEEKDAY($B13)=1</formula>
    </cfRule>
  </conditionalFormatting>
  <conditionalFormatting sqref="L13:L43">
    <cfRule type="expression" dxfId="87" priority="26" stopIfTrue="1">
      <formula>WEEKDAY($B13)=7</formula>
    </cfRule>
    <cfRule type="expression" dxfId="86" priority="27" stopIfTrue="1">
      <formula>WEEKDAY($B13)=1</formula>
    </cfRule>
    <cfRule type="expression" dxfId="85" priority="28" stopIfTrue="1">
      <formula>$AT13&gt;10</formula>
    </cfRule>
  </conditionalFormatting>
  <conditionalFormatting sqref="M13:M43">
    <cfRule type="expression" dxfId="84" priority="22" stopIfTrue="1">
      <formula>WEEKDAY($B13)=7</formula>
    </cfRule>
    <cfRule type="expression" dxfId="83" priority="23" stopIfTrue="1">
      <formula>WEEKDAY($B13)=1</formula>
    </cfRule>
  </conditionalFormatting>
  <conditionalFormatting sqref="M13:M43">
    <cfRule type="expression" dxfId="82" priority="20" stopIfTrue="1">
      <formula>WEEKDAY($B13)=7</formula>
    </cfRule>
    <cfRule type="expression" dxfId="81" priority="21" stopIfTrue="1">
      <formula>WEEKDAY($B13)=1</formula>
    </cfRule>
  </conditionalFormatting>
  <conditionalFormatting sqref="M13:M43">
    <cfRule type="expression" dxfId="80" priority="18" stopIfTrue="1">
      <formula>WEEKDAY($B13)=7</formula>
    </cfRule>
    <cfRule type="expression" dxfId="79" priority="19" stopIfTrue="1">
      <formula>WEEKDAY($B13)=1</formula>
    </cfRule>
  </conditionalFormatting>
  <conditionalFormatting sqref="M13:M43">
    <cfRule type="expression" dxfId="78" priority="16" stopIfTrue="1">
      <formula>WEEKDAY($B13)=7</formula>
    </cfRule>
    <cfRule type="expression" dxfId="77" priority="17" stopIfTrue="1">
      <formula>WEEKDAY($B13)=1</formula>
    </cfRule>
  </conditionalFormatting>
  <conditionalFormatting sqref="M13:M43">
    <cfRule type="expression" dxfId="76" priority="14" stopIfTrue="1">
      <formula>WEEKDAY($B13)=7</formula>
    </cfRule>
    <cfRule type="expression" dxfId="75" priority="15" stopIfTrue="1">
      <formula>WEEKDAY($B13)=1</formula>
    </cfRule>
  </conditionalFormatting>
  <conditionalFormatting sqref="M13:M43">
    <cfRule type="expression" dxfId="74" priority="12" stopIfTrue="1">
      <formula>WEEKDAY($B13)=7</formula>
    </cfRule>
    <cfRule type="expression" dxfId="73" priority="13" stopIfTrue="1">
      <formula>WEEKDAY($B13)=1</formula>
    </cfRule>
  </conditionalFormatting>
  <conditionalFormatting sqref="M13:M43">
    <cfRule type="expression" dxfId="72" priority="10" stopIfTrue="1">
      <formula>WEEKDAY($B13)=7</formula>
    </cfRule>
    <cfRule type="expression" dxfId="71" priority="11" stopIfTrue="1">
      <formula>WEEKDAY($B13)=1</formula>
    </cfRule>
  </conditionalFormatting>
  <conditionalFormatting sqref="M13:M43">
    <cfRule type="expression" dxfId="70" priority="8" stopIfTrue="1">
      <formula>WEEKDAY($B13)=7</formula>
    </cfRule>
    <cfRule type="expression" dxfId="69" priority="9" stopIfTrue="1">
      <formula>WEEKDAY($B13)=1</formula>
    </cfRule>
  </conditionalFormatting>
  <conditionalFormatting sqref="M13:M43">
    <cfRule type="expression" dxfId="68" priority="6" stopIfTrue="1">
      <formula>WEEKDAY($B13)=7</formula>
    </cfRule>
    <cfRule type="expression" dxfId="67" priority="7" stopIfTrue="1">
      <formula>WEEKDAY($B13)=1</formula>
    </cfRule>
  </conditionalFormatting>
  <conditionalFormatting sqref="E13:E43">
    <cfRule type="expression" dxfId="66" priority="4" stopIfTrue="1">
      <formula>WEEKDAY($C13)=7</formula>
    </cfRule>
    <cfRule type="expression" dxfId="65" priority="5" stopIfTrue="1">
      <formula>WEEKDAY($C13)=1</formula>
    </cfRule>
  </conditionalFormatting>
  <conditionalFormatting sqref="H13:H43">
    <cfRule type="expression" dxfId="64" priority="1" stopIfTrue="1">
      <formula>WEEKDAY($B13)=7</formula>
    </cfRule>
    <cfRule type="expression" dxfId="63" priority="2" stopIfTrue="1">
      <formula>WEEKDAY($B13)=1</formula>
    </cfRule>
    <cfRule type="expression" dxfId="62" priority="3" stopIfTrue="1">
      <formula>$AT13&gt;10</formula>
    </cfRule>
  </conditionalFormatting>
  <dataValidations count="1">
    <dataValidation type="custom" allowBlank="1" showInputMessage="1" showErrorMessage="1" error="Eingabe nur an Samstagen!_x000a_Max. 8 Stunden." sqref="M13:M43" xr:uid="{00000000-0002-0000-0C00-000000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/>
  <dimension ref="A1:AV53"/>
  <sheetViews>
    <sheetView showGridLines="0" showRowColHeaders="0" showZeros="0" topLeftCell="B1" zoomScaleNormal="100" workbookViewId="0">
      <pane ySplit="12" topLeftCell="A13" activePane="bottomLeft" state="frozen"/>
      <selection activeCell="J13" sqref="J13"/>
      <selection pane="bottomLeft" activeCell="J13" sqref="J13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3.285156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3.425781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4" width="0" hidden="1" customWidth="1"/>
    <col min="45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02" t="str">
        <f>Persönliche_Daten!F18&amp;" "&amp;Persönliche_Daten!F2</f>
        <v>November 2025</v>
      </c>
      <c r="R2" s="56"/>
      <c r="S2" s="57"/>
      <c r="T2" s="57"/>
      <c r="U2" s="57"/>
      <c r="V2" s="57"/>
      <c r="W2" s="57"/>
      <c r="X2" s="58"/>
      <c r="Y2" s="19"/>
      <c r="Z2" s="110"/>
      <c r="AA2" s="19"/>
      <c r="AB2" s="89"/>
      <c r="AC2" s="19"/>
      <c r="AD2" s="19"/>
      <c r="AE2" s="19"/>
      <c r="AF2" s="20"/>
      <c r="AG2" s="20"/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1">
        <f>Persönliche_Daten!D7</f>
        <v>0</v>
      </c>
      <c r="I5" s="312"/>
      <c r="J5" s="312"/>
      <c r="K5" s="312"/>
      <c r="L5" s="312"/>
      <c r="M5" s="330" t="s">
        <v>35</v>
      </c>
      <c r="N5" s="331"/>
      <c r="O5" s="332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1" t="str">
        <f>Persönliche_Daten!D8</f>
        <v xml:space="preserve"> </v>
      </c>
      <c r="I6" s="312"/>
      <c r="J6" s="312"/>
      <c r="K6" s="312"/>
      <c r="L6" s="312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1">
        <f>Persönliche_Daten!D9</f>
        <v>0</v>
      </c>
      <c r="I7" s="312"/>
      <c r="J7" s="312"/>
      <c r="K7" s="312"/>
      <c r="L7" s="312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1">
        <f>Persönliche_Daten!D10</f>
        <v>0</v>
      </c>
      <c r="I8" s="312"/>
      <c r="J8" s="312"/>
      <c r="K8" s="312"/>
      <c r="L8" s="312"/>
      <c r="M8" s="104"/>
      <c r="N8" s="103" t="s">
        <v>38</v>
      </c>
      <c r="O8" s="146">
        <f>Jahresübersicht!H21</f>
        <v>0</v>
      </c>
      <c r="P8" s="1"/>
      <c r="Q8" s="72" t="s">
        <v>22</v>
      </c>
      <c r="R8" s="144">
        <f>Persönliche_Daten!G18</f>
        <v>0</v>
      </c>
      <c r="S8" s="144">
        <f>Persönliche_Daten!H18</f>
        <v>0</v>
      </c>
      <c r="T8" s="144">
        <f>Persönliche_Daten!I18</f>
        <v>0</v>
      </c>
      <c r="U8" s="144">
        <f>Persönliche_Daten!J18</f>
        <v>0</v>
      </c>
      <c r="V8" s="144">
        <f>Persönliche_Daten!K18</f>
        <v>0</v>
      </c>
      <c r="W8" s="144">
        <f>Persönliche_Daten!L18</f>
        <v>0</v>
      </c>
      <c r="X8" s="145">
        <f>Persönliche_Daten!M18</f>
        <v>0</v>
      </c>
      <c r="Y8" s="26"/>
      <c r="Z8" s="113"/>
      <c r="AA8" s="26"/>
      <c r="AB8" s="92"/>
      <c r="AC8" s="26"/>
      <c r="AD8" s="26"/>
      <c r="AE8" s="26"/>
      <c r="AF8" s="25"/>
      <c r="AG8" s="26"/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05" t="s">
        <v>17</v>
      </c>
      <c r="R11" s="306"/>
      <c r="S11" s="49"/>
      <c r="T11" s="49" t="s">
        <v>18</v>
      </c>
      <c r="U11" s="304" t="s">
        <v>19</v>
      </c>
      <c r="V11" s="304"/>
      <c r="W11" s="304" t="s">
        <v>20</v>
      </c>
      <c r="X11" s="307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41" t="s">
        <v>79</v>
      </c>
      <c r="AT11" s="241" t="s">
        <v>78</v>
      </c>
      <c r="AU11" s="121" t="s">
        <v>80</v>
      </c>
      <c r="AV11" s="242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W48</f>
        <v>-7.9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  <c r="AV12">
        <f>Oktober!AV43</f>
        <v>0</v>
      </c>
    </row>
    <row r="13" spans="2:48" s="10" customFormat="1" ht="15" customHeight="1" x14ac:dyDescent="0.2">
      <c r="B13" s="228">
        <f>Persönliche_Daten!N18</f>
        <v>45962</v>
      </c>
      <c r="C13" s="231">
        <f>WEEKDAY(B13)</f>
        <v>7</v>
      </c>
      <c r="D13" s="234">
        <f>Persönliche_Daten!N18</f>
        <v>45962</v>
      </c>
      <c r="E13" s="281" t="str">
        <f>IFERROR(VLOOKUP($D13,Feiertage!$A$4:$C$31,2,FALSE),"")</f>
        <v>x</v>
      </c>
      <c r="F13" s="78"/>
      <c r="G13" s="78"/>
      <c r="H13" s="79" t="str">
        <f>IFERROR(VLOOKUP($D13,Feiertage!$A$4:$C$31,3,FALSE),"")</f>
        <v>Allerheiligen</v>
      </c>
      <c r="I13" s="35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00">
        <f>IF(E13="o",3.95,IF(OR(E13&gt;" ",F13&gt;" ",G13&gt;" "),0,HLOOKUP(C13,$R$7:$X$8,2,FALSE)))</f>
        <v>0</v>
      </c>
      <c r="R13" s="301"/>
      <c r="S13" s="302">
        <f>IF(F13&gt;" ",0,IF(G13&gt;" ",0,IF(L13&gt;0,L13,0)))</f>
        <v>0</v>
      </c>
      <c r="T13" s="303"/>
      <c r="U13" s="297">
        <f>IF(OR(Q13&gt;0,S13&lt;&gt;0),ROUND(S13-Q13,2),0)</f>
        <v>0</v>
      </c>
      <c r="V13" s="308"/>
      <c r="W13" s="297">
        <f>ROUND(U13,2)</f>
        <v>0</v>
      </c>
      <c r="X13" s="298"/>
      <c r="Y13" s="9"/>
      <c r="Z13" s="115">
        <f>Z12+U13</f>
        <v>-7.9</v>
      </c>
      <c r="AA13" s="9"/>
      <c r="AB13" s="96">
        <f>IF(F13="x",1,0)</f>
        <v>0</v>
      </c>
      <c r="AC13" s="9"/>
      <c r="AD13" s="9"/>
      <c r="AE13" s="9"/>
      <c r="AF13" s="299">
        <f t="shared" ref="AF13:AF43" si="1">IF(B13=$R$7,$R$18,IF(B13=$S$7,$S$18,IF(B13=$T$7,$T$18,IF(B13=$U$7,$U$18,IF(B13=$V$7,$V$18,IF(B13=$W$7,$W$18,IF(B13=$X$7,$X$18,0)))))))</f>
        <v>0</v>
      </c>
      <c r="AG13" s="299"/>
      <c r="AH13" s="28"/>
      <c r="AI13" s="28">
        <f>IF(E13="x",AF13-AF13,IF(F13="x",AF13-AF13,IF(G13="x",AF13-AF13,AF13)))</f>
        <v>0</v>
      </c>
      <c r="AJ13" s="9"/>
      <c r="AO13" s="215" t="b">
        <f t="shared" ref="AO13:AO19" si="2">IF(B13="So",IF(J13&lt;10,L13,J13))</f>
        <v>0</v>
      </c>
      <c r="AP13" s="215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AV12+AU13</f>
        <v>0</v>
      </c>
    </row>
    <row r="14" spans="2:48" s="10" customFormat="1" ht="15" customHeight="1" x14ac:dyDescent="0.2">
      <c r="B14" s="228">
        <f>B13+1</f>
        <v>45963</v>
      </c>
      <c r="C14" s="231">
        <f>WEEKDAY(B14)</f>
        <v>1</v>
      </c>
      <c r="D14" s="234">
        <f>D13+1</f>
        <v>45963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35"/>
      <c r="J14" s="213"/>
      <c r="K14" s="213"/>
      <c r="L14" s="80">
        <f t="shared" ref="L14:L43" si="3">AT14</f>
        <v>0</v>
      </c>
      <c r="M14" s="212"/>
      <c r="N14" s="80">
        <f t="shared" ref="N14:N42" si="4">IF(C14=1,L14,0)</f>
        <v>0</v>
      </c>
      <c r="O14" s="80">
        <f t="shared" ref="O14:O42" si="5">IF(AP14=FALSE,0,L14)</f>
        <v>0</v>
      </c>
      <c r="P14" s="5"/>
      <c r="Q14" s="300">
        <f t="shared" ref="Q14:Q40" si="6">IF(E14="o",3.95,IF(OR(E14&gt;" ",F14&gt;" ",G14&gt;" "),0,HLOOKUP(C14,$R$7:$X$8,2,FALSE)))</f>
        <v>0</v>
      </c>
      <c r="R14" s="301"/>
      <c r="S14" s="302">
        <f t="shared" ref="S14:S42" si="7">IF(F14&gt;" ",0,IF(G14&gt;" ",0,IF(L14&gt;0,L14,0)))</f>
        <v>0</v>
      </c>
      <c r="T14" s="303"/>
      <c r="U14" s="297">
        <f t="shared" ref="U14:U43" si="8">IF(OR(Q14&gt;0,S14&lt;&gt;0),ROUND(S14-Q14,2),0)</f>
        <v>0</v>
      </c>
      <c r="V14" s="308"/>
      <c r="W14" s="297">
        <f>ROUND(W13+U14,2)</f>
        <v>0</v>
      </c>
      <c r="X14" s="298"/>
      <c r="Y14" s="9"/>
      <c r="Z14" s="115">
        <f>Z13+U14</f>
        <v>-7.9</v>
      </c>
      <c r="AA14" s="9"/>
      <c r="AB14" s="96">
        <f t="shared" ref="AB14:AB43" si="9">IF(F14="x",1,0)</f>
        <v>0</v>
      </c>
      <c r="AC14" s="9"/>
      <c r="AD14" s="9"/>
      <c r="AE14" s="9"/>
      <c r="AF14" s="299">
        <f t="shared" si="1"/>
        <v>0</v>
      </c>
      <c r="AG14" s="299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2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8">
        <f t="shared" ref="B15:B40" si="16">B14+1</f>
        <v>45964</v>
      </c>
      <c r="C15" s="231">
        <f t="shared" ref="C15:C40" si="17">WEEKDAY(B15)</f>
        <v>2</v>
      </c>
      <c r="D15" s="234">
        <f t="shared" ref="D15:D40" si="18">D14+1</f>
        <v>45964</v>
      </c>
      <c r="E15" s="281" t="str">
        <f>IFERROR(VLOOKUP($D15,Feiertage!$A$4:$C$31,2,FALSE),"")</f>
        <v/>
      </c>
      <c r="F15" s="78"/>
      <c r="G15" s="78"/>
      <c r="H15" s="79" t="str">
        <f>IFERROR(VLOOKUP($D15,Feiertage!$A$4:$C$31,3,FALSE),"")</f>
        <v/>
      </c>
      <c r="I15" s="35"/>
      <c r="J15" s="214"/>
      <c r="K15" s="214"/>
      <c r="L15" s="80">
        <f t="shared" si="3"/>
        <v>0</v>
      </c>
      <c r="M15" s="212"/>
      <c r="N15" s="80">
        <f t="shared" si="4"/>
        <v>0</v>
      </c>
      <c r="O15" s="80">
        <f t="shared" si="5"/>
        <v>0</v>
      </c>
      <c r="P15" s="4"/>
      <c r="Q15" s="300">
        <f t="shared" si="6"/>
        <v>0</v>
      </c>
      <c r="R15" s="301"/>
      <c r="S15" s="302">
        <f t="shared" si="7"/>
        <v>0</v>
      </c>
      <c r="T15" s="303"/>
      <c r="U15" s="297">
        <f t="shared" si="8"/>
        <v>0</v>
      </c>
      <c r="V15" s="308"/>
      <c r="W15" s="297">
        <f t="shared" ref="W15:W40" si="19">ROUND(W14+U15,2)</f>
        <v>0</v>
      </c>
      <c r="X15" s="298"/>
      <c r="Y15" s="9"/>
      <c r="Z15" s="115">
        <f t="shared" ref="Z15:Z40" si="20">Z14+U15</f>
        <v>-7.9</v>
      </c>
      <c r="AA15" s="9"/>
      <c r="AB15" s="96">
        <f t="shared" si="9"/>
        <v>0</v>
      </c>
      <c r="AC15" s="9"/>
      <c r="AD15" s="9"/>
      <c r="AE15" s="9"/>
      <c r="AF15" s="299">
        <f t="shared" si="1"/>
        <v>0</v>
      </c>
      <c r="AG15" s="299"/>
      <c r="AH15" s="28"/>
      <c r="AI15" s="28">
        <f t="shared" si="10"/>
        <v>0</v>
      </c>
      <c r="AO15" s="215" t="b">
        <f t="shared" si="2"/>
        <v>0</v>
      </c>
      <c r="AP15" s="215" t="b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8">
        <f t="shared" si="16"/>
        <v>45965</v>
      </c>
      <c r="C16" s="231">
        <f t="shared" si="17"/>
        <v>3</v>
      </c>
      <c r="D16" s="234">
        <f t="shared" si="18"/>
        <v>45965</v>
      </c>
      <c r="E16" s="281" t="str">
        <f>IFERROR(VLOOKUP($D16,Feiertage!$A$4:$C$31,2,FALSE),"")</f>
        <v/>
      </c>
      <c r="F16" s="81"/>
      <c r="G16" s="81"/>
      <c r="H16" s="79" t="str">
        <f>IFERROR(VLOOKUP($D16,Feiertage!$A$4:$C$31,3,FALSE),"")</f>
        <v/>
      </c>
      <c r="I16" s="35"/>
      <c r="J16" s="214"/>
      <c r="K16" s="214"/>
      <c r="L16" s="80">
        <f t="shared" si="3"/>
        <v>0</v>
      </c>
      <c r="M16" s="212"/>
      <c r="N16" s="80">
        <f t="shared" si="4"/>
        <v>0</v>
      </c>
      <c r="O16" s="80">
        <f t="shared" si="5"/>
        <v>0</v>
      </c>
      <c r="P16" s="4"/>
      <c r="Q16" s="300">
        <f t="shared" si="6"/>
        <v>0</v>
      </c>
      <c r="R16" s="301"/>
      <c r="S16" s="302">
        <f t="shared" si="7"/>
        <v>0</v>
      </c>
      <c r="T16" s="303"/>
      <c r="U16" s="297">
        <f t="shared" si="8"/>
        <v>0</v>
      </c>
      <c r="V16" s="308"/>
      <c r="W16" s="297">
        <f t="shared" si="19"/>
        <v>0</v>
      </c>
      <c r="X16" s="298"/>
      <c r="Y16" s="9"/>
      <c r="Z16" s="115">
        <f t="shared" si="20"/>
        <v>-7.9</v>
      </c>
      <c r="AA16" s="9"/>
      <c r="AB16" s="96">
        <f t="shared" si="9"/>
        <v>0</v>
      </c>
      <c r="AC16" s="9"/>
      <c r="AD16" s="9"/>
      <c r="AE16" s="9"/>
      <c r="AF16" s="299">
        <f t="shared" si="1"/>
        <v>0</v>
      </c>
      <c r="AG16" s="299"/>
      <c r="AH16" s="28"/>
      <c r="AI16" s="28">
        <f t="shared" si="10"/>
        <v>0</v>
      </c>
      <c r="AO16" s="215" t="b">
        <f t="shared" si="2"/>
        <v>0</v>
      </c>
      <c r="AP16" s="215" t="b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48" s="10" customFormat="1" ht="15" customHeight="1" x14ac:dyDescent="0.2">
      <c r="B17" s="228">
        <f t="shared" si="16"/>
        <v>45966</v>
      </c>
      <c r="C17" s="231">
        <f t="shared" si="17"/>
        <v>4</v>
      </c>
      <c r="D17" s="234">
        <f t="shared" si="18"/>
        <v>45966</v>
      </c>
      <c r="E17" s="281" t="str">
        <f>IFERROR(VLOOKUP($D17,Feiertage!$A$4:$C$31,2,FALSE),"")</f>
        <v/>
      </c>
      <c r="F17" s="81"/>
      <c r="G17" s="81"/>
      <c r="H17" s="79" t="str">
        <f>IFERROR(VLOOKUP($D17,Feiertage!$A$4:$C$31,3,FALSE),"")</f>
        <v/>
      </c>
      <c r="I17" s="35"/>
      <c r="J17" s="214"/>
      <c r="K17" s="214"/>
      <c r="L17" s="80">
        <f t="shared" si="3"/>
        <v>0</v>
      </c>
      <c r="M17" s="212"/>
      <c r="N17" s="80">
        <f t="shared" si="4"/>
        <v>0</v>
      </c>
      <c r="O17" s="80">
        <f t="shared" si="5"/>
        <v>0</v>
      </c>
      <c r="P17" s="4"/>
      <c r="Q17" s="300">
        <f t="shared" si="6"/>
        <v>0</v>
      </c>
      <c r="R17" s="301"/>
      <c r="S17" s="302">
        <f t="shared" si="7"/>
        <v>0</v>
      </c>
      <c r="T17" s="303"/>
      <c r="U17" s="297">
        <f t="shared" si="8"/>
        <v>0</v>
      </c>
      <c r="V17" s="308"/>
      <c r="W17" s="297">
        <f t="shared" si="19"/>
        <v>0</v>
      </c>
      <c r="X17" s="298"/>
      <c r="Y17" s="9"/>
      <c r="Z17" s="115">
        <f t="shared" si="20"/>
        <v>-7.9</v>
      </c>
      <c r="AA17" s="9"/>
      <c r="AB17" s="96">
        <f t="shared" si="9"/>
        <v>0</v>
      </c>
      <c r="AC17" s="9"/>
      <c r="AD17" s="9"/>
      <c r="AE17" s="9"/>
      <c r="AF17" s="299">
        <f t="shared" si="1"/>
        <v>0</v>
      </c>
      <c r="AG17" s="299"/>
      <c r="AH17" s="28"/>
      <c r="AI17" s="28">
        <f t="shared" si="10"/>
        <v>0</v>
      </c>
      <c r="AO17" s="215" t="b">
        <f t="shared" si="2"/>
        <v>0</v>
      </c>
      <c r="AP17" s="215" t="b">
        <f t="shared" si="11"/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48" s="10" customFormat="1" ht="15" customHeight="1" x14ac:dyDescent="0.2">
      <c r="B18" s="228">
        <f t="shared" si="16"/>
        <v>45967</v>
      </c>
      <c r="C18" s="231">
        <f t="shared" si="17"/>
        <v>5</v>
      </c>
      <c r="D18" s="234">
        <f t="shared" si="18"/>
        <v>45967</v>
      </c>
      <c r="E18" s="281" t="str">
        <f>IFERROR(VLOOKUP($D18,Feiertage!$A$4:$C$31,2,FALSE),"")</f>
        <v/>
      </c>
      <c r="F18" s="78"/>
      <c r="G18" s="78"/>
      <c r="H18" s="79" t="str">
        <f>IFERROR(VLOOKUP($D18,Feiertage!$A$4:$C$31,3,FALSE),"")</f>
        <v/>
      </c>
      <c r="I18" s="35"/>
      <c r="J18" s="214"/>
      <c r="K18" s="214"/>
      <c r="L18" s="80">
        <f t="shared" si="3"/>
        <v>0</v>
      </c>
      <c r="M18" s="212"/>
      <c r="N18" s="80">
        <f t="shared" si="4"/>
        <v>0</v>
      </c>
      <c r="O18" s="80">
        <f t="shared" si="5"/>
        <v>0</v>
      </c>
      <c r="P18" s="4"/>
      <c r="Q18" s="300">
        <f t="shared" si="6"/>
        <v>0</v>
      </c>
      <c r="R18" s="301"/>
      <c r="S18" s="302">
        <f t="shared" si="7"/>
        <v>0</v>
      </c>
      <c r="T18" s="303"/>
      <c r="U18" s="297">
        <f t="shared" si="8"/>
        <v>0</v>
      </c>
      <c r="V18" s="308"/>
      <c r="W18" s="297">
        <f t="shared" si="19"/>
        <v>0</v>
      </c>
      <c r="X18" s="298"/>
      <c r="Y18" s="9"/>
      <c r="Z18" s="115">
        <f t="shared" si="20"/>
        <v>-7.9</v>
      </c>
      <c r="AA18" s="9"/>
      <c r="AB18" s="96">
        <f t="shared" si="9"/>
        <v>0</v>
      </c>
      <c r="AC18" s="9"/>
      <c r="AD18" s="9"/>
      <c r="AE18" s="9"/>
      <c r="AF18" s="299">
        <f t="shared" si="1"/>
        <v>0</v>
      </c>
      <c r="AG18" s="299"/>
      <c r="AH18" s="28"/>
      <c r="AI18" s="28">
        <f t="shared" si="10"/>
        <v>0</v>
      </c>
      <c r="AO18" s="215" t="b">
        <f t="shared" si="2"/>
        <v>0</v>
      </c>
      <c r="AP18" s="215" t="b">
        <f t="shared" si="11"/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48" s="10" customFormat="1" ht="15" customHeight="1" x14ac:dyDescent="0.2">
      <c r="B19" s="228">
        <f t="shared" si="16"/>
        <v>45968</v>
      </c>
      <c r="C19" s="231">
        <f t="shared" si="17"/>
        <v>6</v>
      </c>
      <c r="D19" s="234">
        <f t="shared" si="18"/>
        <v>45968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35"/>
      <c r="J19" s="211"/>
      <c r="K19" s="211"/>
      <c r="L19" s="80">
        <f t="shared" si="3"/>
        <v>0</v>
      </c>
      <c r="M19" s="212"/>
      <c r="N19" s="80">
        <f t="shared" si="4"/>
        <v>0</v>
      </c>
      <c r="O19" s="80">
        <f t="shared" si="5"/>
        <v>0</v>
      </c>
      <c r="P19" s="4"/>
      <c r="Q19" s="300">
        <f t="shared" si="6"/>
        <v>0</v>
      </c>
      <c r="R19" s="301"/>
      <c r="S19" s="302">
        <f t="shared" si="7"/>
        <v>0</v>
      </c>
      <c r="T19" s="303"/>
      <c r="U19" s="297">
        <f t="shared" si="8"/>
        <v>0</v>
      </c>
      <c r="V19" s="308"/>
      <c r="W19" s="297">
        <f t="shared" si="19"/>
        <v>0</v>
      </c>
      <c r="X19" s="298"/>
      <c r="Y19" s="9"/>
      <c r="Z19" s="115">
        <f t="shared" si="20"/>
        <v>-7.9</v>
      </c>
      <c r="AA19" s="9"/>
      <c r="AB19" s="96">
        <f t="shared" si="9"/>
        <v>0</v>
      </c>
      <c r="AC19" s="9"/>
      <c r="AD19" s="9"/>
      <c r="AE19" s="9"/>
      <c r="AF19" s="299">
        <f t="shared" si="1"/>
        <v>0</v>
      </c>
      <c r="AG19" s="299"/>
      <c r="AI19" s="28">
        <f t="shared" si="10"/>
        <v>0</v>
      </c>
      <c r="AO19" s="215" t="b">
        <f t="shared" si="2"/>
        <v>0</v>
      </c>
      <c r="AP19" s="215" t="b">
        <f t="shared" si="11"/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</row>
    <row r="20" spans="2:48" s="10" customFormat="1" ht="15" customHeight="1" x14ac:dyDescent="0.2">
      <c r="B20" s="228">
        <f t="shared" si="16"/>
        <v>45969</v>
      </c>
      <c r="C20" s="231">
        <f t="shared" si="17"/>
        <v>7</v>
      </c>
      <c r="D20" s="234">
        <f t="shared" si="18"/>
        <v>45969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35"/>
      <c r="J20" s="211"/>
      <c r="K20" s="211"/>
      <c r="L20" s="80">
        <f t="shared" si="3"/>
        <v>0</v>
      </c>
      <c r="M20" s="212"/>
      <c r="N20" s="80">
        <f t="shared" si="4"/>
        <v>0</v>
      </c>
      <c r="O20" s="80">
        <f t="shared" si="5"/>
        <v>0</v>
      </c>
      <c r="P20" s="4"/>
      <c r="Q20" s="300">
        <f t="shared" si="6"/>
        <v>0</v>
      </c>
      <c r="R20" s="301"/>
      <c r="S20" s="302">
        <f t="shared" si="7"/>
        <v>0</v>
      </c>
      <c r="T20" s="303"/>
      <c r="U20" s="297">
        <f t="shared" si="8"/>
        <v>0</v>
      </c>
      <c r="V20" s="308"/>
      <c r="W20" s="297">
        <f t="shared" si="19"/>
        <v>0</v>
      </c>
      <c r="X20" s="298"/>
      <c r="Y20" s="9"/>
      <c r="Z20" s="115">
        <f t="shared" si="20"/>
        <v>-7.9</v>
      </c>
      <c r="AA20" s="9"/>
      <c r="AB20" s="96">
        <f t="shared" si="9"/>
        <v>0</v>
      </c>
      <c r="AC20" s="9"/>
      <c r="AD20" s="9"/>
      <c r="AE20" s="9"/>
      <c r="AF20" s="299">
        <f t="shared" si="1"/>
        <v>0</v>
      </c>
      <c r="AG20" s="299"/>
      <c r="AI20" s="28">
        <f t="shared" si="10"/>
        <v>0</v>
      </c>
      <c r="AO20" s="215" t="b">
        <f t="shared" ref="AO20:AO43" si="22">IF(B20="So",IF(J20&lt;10,L20,J20))</f>
        <v>0</v>
      </c>
      <c r="AP20" s="215" t="b">
        <f t="shared" si="11"/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48" s="10" customFormat="1" ht="15" customHeight="1" x14ac:dyDescent="0.2">
      <c r="B21" s="228">
        <f t="shared" si="16"/>
        <v>45970</v>
      </c>
      <c r="C21" s="231">
        <f t="shared" si="17"/>
        <v>1</v>
      </c>
      <c r="D21" s="234">
        <f t="shared" si="18"/>
        <v>45970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35"/>
      <c r="J21" s="213"/>
      <c r="K21" s="213"/>
      <c r="L21" s="80">
        <f t="shared" si="3"/>
        <v>0</v>
      </c>
      <c r="M21" s="212"/>
      <c r="N21" s="80">
        <f t="shared" si="4"/>
        <v>0</v>
      </c>
      <c r="O21" s="80">
        <f t="shared" si="5"/>
        <v>0</v>
      </c>
      <c r="P21" s="4"/>
      <c r="Q21" s="300">
        <f t="shared" si="6"/>
        <v>0</v>
      </c>
      <c r="R21" s="301"/>
      <c r="S21" s="302">
        <f t="shared" si="7"/>
        <v>0</v>
      </c>
      <c r="T21" s="303"/>
      <c r="U21" s="297">
        <f t="shared" si="8"/>
        <v>0</v>
      </c>
      <c r="V21" s="308"/>
      <c r="W21" s="297">
        <f t="shared" si="19"/>
        <v>0</v>
      </c>
      <c r="X21" s="298"/>
      <c r="Y21" s="9"/>
      <c r="Z21" s="115">
        <f t="shared" si="20"/>
        <v>-7.9</v>
      </c>
      <c r="AA21" s="9"/>
      <c r="AB21" s="96">
        <f t="shared" si="9"/>
        <v>0</v>
      </c>
      <c r="AC21" s="9"/>
      <c r="AD21" s="9"/>
      <c r="AE21" s="9"/>
      <c r="AF21" s="299">
        <f t="shared" si="1"/>
        <v>0</v>
      </c>
      <c r="AG21" s="299"/>
      <c r="AI21" s="28">
        <f t="shared" si="10"/>
        <v>0</v>
      </c>
      <c r="AO21" s="215" t="b">
        <f t="shared" si="22"/>
        <v>0</v>
      </c>
      <c r="AP21" s="215" t="b">
        <f t="shared" si="11"/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48" s="10" customFormat="1" ht="15" customHeight="1" x14ac:dyDescent="0.2">
      <c r="B22" s="228">
        <f t="shared" si="16"/>
        <v>45971</v>
      </c>
      <c r="C22" s="231">
        <f t="shared" si="17"/>
        <v>2</v>
      </c>
      <c r="D22" s="234">
        <f t="shared" si="18"/>
        <v>45971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35"/>
      <c r="J22" s="214"/>
      <c r="K22" s="214"/>
      <c r="L22" s="80">
        <f t="shared" si="3"/>
        <v>0</v>
      </c>
      <c r="M22" s="212"/>
      <c r="N22" s="80">
        <f t="shared" si="4"/>
        <v>0</v>
      </c>
      <c r="O22" s="80">
        <f t="shared" si="5"/>
        <v>0</v>
      </c>
      <c r="P22" s="4"/>
      <c r="Q22" s="300">
        <f t="shared" si="6"/>
        <v>0</v>
      </c>
      <c r="R22" s="301"/>
      <c r="S22" s="302">
        <f t="shared" si="7"/>
        <v>0</v>
      </c>
      <c r="T22" s="303"/>
      <c r="U22" s="297">
        <f t="shared" si="8"/>
        <v>0</v>
      </c>
      <c r="V22" s="308"/>
      <c r="W22" s="297">
        <f t="shared" si="19"/>
        <v>0</v>
      </c>
      <c r="X22" s="298"/>
      <c r="Y22" s="9"/>
      <c r="Z22" s="115">
        <f t="shared" si="20"/>
        <v>-7.9</v>
      </c>
      <c r="AA22" s="9"/>
      <c r="AB22" s="96">
        <f t="shared" si="9"/>
        <v>0</v>
      </c>
      <c r="AC22" s="9"/>
      <c r="AD22" s="9"/>
      <c r="AE22" s="9"/>
      <c r="AF22" s="299">
        <f t="shared" si="1"/>
        <v>0</v>
      </c>
      <c r="AG22" s="299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48" s="10" customFormat="1" ht="15" customHeight="1" x14ac:dyDescent="0.2">
      <c r="B23" s="228">
        <f t="shared" si="16"/>
        <v>45972</v>
      </c>
      <c r="C23" s="231">
        <f t="shared" si="17"/>
        <v>3</v>
      </c>
      <c r="D23" s="234">
        <f t="shared" si="18"/>
        <v>45972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35"/>
      <c r="J23" s="214"/>
      <c r="K23" s="214"/>
      <c r="L23" s="80">
        <f t="shared" si="3"/>
        <v>0</v>
      </c>
      <c r="M23" s="212"/>
      <c r="N23" s="80">
        <f t="shared" si="4"/>
        <v>0</v>
      </c>
      <c r="O23" s="80">
        <f t="shared" si="5"/>
        <v>0</v>
      </c>
      <c r="P23" s="4"/>
      <c r="Q23" s="300">
        <f t="shared" si="6"/>
        <v>0</v>
      </c>
      <c r="R23" s="301"/>
      <c r="S23" s="302">
        <f t="shared" si="7"/>
        <v>0</v>
      </c>
      <c r="T23" s="303"/>
      <c r="U23" s="297">
        <f t="shared" si="8"/>
        <v>0</v>
      </c>
      <c r="V23" s="308"/>
      <c r="W23" s="297">
        <f t="shared" si="19"/>
        <v>0</v>
      </c>
      <c r="X23" s="298"/>
      <c r="Y23" s="9"/>
      <c r="Z23" s="115">
        <f t="shared" si="20"/>
        <v>-7.9</v>
      </c>
      <c r="AA23" s="9"/>
      <c r="AB23" s="96">
        <f t="shared" si="9"/>
        <v>0</v>
      </c>
      <c r="AC23" s="9"/>
      <c r="AD23" s="9"/>
      <c r="AE23" s="9"/>
      <c r="AF23" s="299">
        <f t="shared" si="1"/>
        <v>0</v>
      </c>
      <c r="AG23" s="299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48" s="10" customFormat="1" ht="15" customHeight="1" x14ac:dyDescent="0.2">
      <c r="B24" s="228">
        <f t="shared" si="16"/>
        <v>45973</v>
      </c>
      <c r="C24" s="231">
        <f t="shared" si="17"/>
        <v>4</v>
      </c>
      <c r="D24" s="234">
        <f t="shared" si="18"/>
        <v>45973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35"/>
      <c r="J24" s="214"/>
      <c r="K24" s="214"/>
      <c r="L24" s="80">
        <f t="shared" si="3"/>
        <v>0</v>
      </c>
      <c r="M24" s="212"/>
      <c r="N24" s="80">
        <f t="shared" si="4"/>
        <v>0</v>
      </c>
      <c r="O24" s="80">
        <f t="shared" si="5"/>
        <v>0</v>
      </c>
      <c r="P24" s="4"/>
      <c r="Q24" s="300">
        <f t="shared" si="6"/>
        <v>0</v>
      </c>
      <c r="R24" s="301"/>
      <c r="S24" s="302">
        <f t="shared" si="7"/>
        <v>0</v>
      </c>
      <c r="T24" s="303"/>
      <c r="U24" s="297">
        <f t="shared" si="8"/>
        <v>0</v>
      </c>
      <c r="V24" s="308"/>
      <c r="W24" s="297">
        <f t="shared" si="19"/>
        <v>0</v>
      </c>
      <c r="X24" s="298"/>
      <c r="Y24" s="9"/>
      <c r="Z24" s="115">
        <f t="shared" si="20"/>
        <v>-7.9</v>
      </c>
      <c r="AA24" s="9"/>
      <c r="AB24" s="96">
        <f t="shared" si="9"/>
        <v>0</v>
      </c>
      <c r="AC24" s="9"/>
      <c r="AD24" s="9"/>
      <c r="AE24" s="9"/>
      <c r="AF24" s="299">
        <f t="shared" si="1"/>
        <v>0</v>
      </c>
      <c r="AG24" s="299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48" s="10" customFormat="1" ht="15" customHeight="1" x14ac:dyDescent="0.2">
      <c r="B25" s="228">
        <f t="shared" si="16"/>
        <v>45974</v>
      </c>
      <c r="C25" s="231">
        <f t="shared" si="17"/>
        <v>5</v>
      </c>
      <c r="D25" s="234">
        <f t="shared" si="18"/>
        <v>45974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35"/>
      <c r="J25" s="213"/>
      <c r="K25" s="213"/>
      <c r="L25" s="80">
        <f t="shared" si="3"/>
        <v>0</v>
      </c>
      <c r="M25" s="212"/>
      <c r="N25" s="80">
        <f t="shared" si="4"/>
        <v>0</v>
      </c>
      <c r="O25" s="80">
        <f t="shared" si="5"/>
        <v>0</v>
      </c>
      <c r="P25" s="4"/>
      <c r="Q25" s="300">
        <f t="shared" si="6"/>
        <v>0</v>
      </c>
      <c r="R25" s="301"/>
      <c r="S25" s="302">
        <f t="shared" si="7"/>
        <v>0</v>
      </c>
      <c r="T25" s="303"/>
      <c r="U25" s="297">
        <f t="shared" si="8"/>
        <v>0</v>
      </c>
      <c r="V25" s="308"/>
      <c r="W25" s="297">
        <f t="shared" si="19"/>
        <v>0</v>
      </c>
      <c r="X25" s="298"/>
      <c r="Y25" s="9"/>
      <c r="Z25" s="115">
        <f t="shared" si="20"/>
        <v>-7.9</v>
      </c>
      <c r="AA25" s="9"/>
      <c r="AB25" s="96">
        <f t="shared" si="9"/>
        <v>0</v>
      </c>
      <c r="AC25" s="9"/>
      <c r="AD25" s="9"/>
      <c r="AE25" s="9"/>
      <c r="AF25" s="299">
        <f t="shared" si="1"/>
        <v>0</v>
      </c>
      <c r="AG25" s="299"/>
      <c r="AI25" s="28">
        <f t="shared" si="10"/>
        <v>0</v>
      </c>
      <c r="AO25" s="215" t="b">
        <f t="shared" si="22"/>
        <v>0</v>
      </c>
      <c r="AP25" s="215" t="b">
        <f t="shared" si="11"/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48" s="10" customFormat="1" ht="15" customHeight="1" x14ac:dyDescent="0.2">
      <c r="B26" s="228">
        <f t="shared" si="16"/>
        <v>45975</v>
      </c>
      <c r="C26" s="231">
        <f t="shared" si="17"/>
        <v>6</v>
      </c>
      <c r="D26" s="234">
        <f t="shared" si="18"/>
        <v>45975</v>
      </c>
      <c r="E26" s="281" t="str">
        <f>IFERROR(VLOOKUP($D26,Feiertage!$A$4:$C$31,2,FALSE),"")</f>
        <v/>
      </c>
      <c r="F26" s="78"/>
      <c r="G26" s="78"/>
      <c r="H26" s="79" t="str">
        <f>IFERROR(VLOOKUP($D26,Feiertage!$A$4:$C$31,3,FALSE),"")</f>
        <v/>
      </c>
      <c r="I26" s="35"/>
      <c r="J26" s="211"/>
      <c r="K26" s="211"/>
      <c r="L26" s="80">
        <f t="shared" si="3"/>
        <v>0</v>
      </c>
      <c r="M26" s="212"/>
      <c r="N26" s="80">
        <f t="shared" si="4"/>
        <v>0</v>
      </c>
      <c r="O26" s="80">
        <f t="shared" si="5"/>
        <v>0</v>
      </c>
      <c r="P26" s="4"/>
      <c r="Q26" s="300">
        <f t="shared" si="6"/>
        <v>0</v>
      </c>
      <c r="R26" s="301"/>
      <c r="S26" s="302">
        <f t="shared" si="7"/>
        <v>0</v>
      </c>
      <c r="T26" s="303"/>
      <c r="U26" s="297">
        <f t="shared" si="8"/>
        <v>0</v>
      </c>
      <c r="V26" s="308"/>
      <c r="W26" s="297">
        <f t="shared" si="19"/>
        <v>0</v>
      </c>
      <c r="X26" s="298"/>
      <c r="Y26" s="9"/>
      <c r="Z26" s="115">
        <f t="shared" si="20"/>
        <v>-7.9</v>
      </c>
      <c r="AA26" s="9"/>
      <c r="AB26" s="96">
        <f t="shared" si="9"/>
        <v>0</v>
      </c>
      <c r="AC26" s="9"/>
      <c r="AD26" s="9"/>
      <c r="AE26" s="9"/>
      <c r="AF26" s="299">
        <f t="shared" si="1"/>
        <v>0</v>
      </c>
      <c r="AG26" s="299"/>
      <c r="AI26" s="28">
        <f t="shared" si="10"/>
        <v>0</v>
      </c>
      <c r="AO26" s="215" t="b">
        <f t="shared" si="22"/>
        <v>0</v>
      </c>
      <c r="AP26" s="215" t="b">
        <f t="shared" si="11"/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48" s="10" customFormat="1" ht="15" customHeight="1" x14ac:dyDescent="0.2">
      <c r="B27" s="228">
        <f t="shared" si="16"/>
        <v>45976</v>
      </c>
      <c r="C27" s="231">
        <f t="shared" si="17"/>
        <v>7</v>
      </c>
      <c r="D27" s="234">
        <f t="shared" si="18"/>
        <v>45976</v>
      </c>
      <c r="E27" s="281" t="str">
        <f>IFERROR(VLOOKUP($D27,Feiertage!$A$4:$C$31,2,FALSE),"")</f>
        <v/>
      </c>
      <c r="F27" s="78"/>
      <c r="G27" s="78"/>
      <c r="H27" s="79" t="str">
        <f>IFERROR(VLOOKUP($D27,Feiertage!$A$4:$C$31,3,FALSE),"")</f>
        <v/>
      </c>
      <c r="I27" s="35"/>
      <c r="J27" s="211"/>
      <c r="K27" s="211"/>
      <c r="L27" s="80">
        <f t="shared" si="3"/>
        <v>0</v>
      </c>
      <c r="M27" s="212"/>
      <c r="N27" s="80">
        <f t="shared" si="4"/>
        <v>0</v>
      </c>
      <c r="O27" s="80">
        <f t="shared" si="5"/>
        <v>0</v>
      </c>
      <c r="P27" s="4"/>
      <c r="Q27" s="300">
        <f t="shared" si="6"/>
        <v>0</v>
      </c>
      <c r="R27" s="301"/>
      <c r="S27" s="302">
        <f t="shared" si="7"/>
        <v>0</v>
      </c>
      <c r="T27" s="303"/>
      <c r="U27" s="297">
        <f t="shared" si="8"/>
        <v>0</v>
      </c>
      <c r="V27" s="308"/>
      <c r="W27" s="297">
        <f t="shared" si="19"/>
        <v>0</v>
      </c>
      <c r="X27" s="298"/>
      <c r="Y27" s="9"/>
      <c r="Z27" s="115">
        <f t="shared" si="20"/>
        <v>-7.9</v>
      </c>
      <c r="AA27" s="9"/>
      <c r="AB27" s="96">
        <f t="shared" si="9"/>
        <v>0</v>
      </c>
      <c r="AC27" s="9"/>
      <c r="AD27" s="9"/>
      <c r="AE27" s="9"/>
      <c r="AF27" s="299">
        <f t="shared" si="1"/>
        <v>0</v>
      </c>
      <c r="AG27" s="299"/>
      <c r="AI27" s="28">
        <f t="shared" si="10"/>
        <v>0</v>
      </c>
      <c r="AO27" s="215" t="b">
        <f t="shared" si="22"/>
        <v>0</v>
      </c>
      <c r="AP27" s="215" t="b">
        <f t="shared" si="11"/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48" s="10" customFormat="1" ht="15" customHeight="1" x14ac:dyDescent="0.2">
      <c r="B28" s="228">
        <f t="shared" si="16"/>
        <v>45977</v>
      </c>
      <c r="C28" s="231">
        <f t="shared" si="17"/>
        <v>1</v>
      </c>
      <c r="D28" s="234">
        <f t="shared" si="18"/>
        <v>45977</v>
      </c>
      <c r="E28" s="281" t="str">
        <f>IFERROR(VLOOKUP($D28,Feiertage!$A$4:$C$31,2,FALSE),"")</f>
        <v xml:space="preserve"> </v>
      </c>
      <c r="F28" s="78"/>
      <c r="G28" s="78"/>
      <c r="H28" s="79" t="str">
        <f>IFERROR(VLOOKUP($D28,Feiertage!$A$4:$C$31,3,FALSE),"")</f>
        <v>Volkstrauertag</v>
      </c>
      <c r="I28" s="35"/>
      <c r="J28" s="213"/>
      <c r="K28" s="213"/>
      <c r="L28" s="80">
        <f t="shared" si="3"/>
        <v>0</v>
      </c>
      <c r="M28" s="212"/>
      <c r="N28" s="80">
        <f t="shared" si="4"/>
        <v>0</v>
      </c>
      <c r="O28" s="80">
        <f t="shared" si="5"/>
        <v>0</v>
      </c>
      <c r="P28" s="4"/>
      <c r="Q28" s="300">
        <f t="shared" si="6"/>
        <v>0</v>
      </c>
      <c r="R28" s="301"/>
      <c r="S28" s="302">
        <f t="shared" si="7"/>
        <v>0</v>
      </c>
      <c r="T28" s="303"/>
      <c r="U28" s="297">
        <f t="shared" si="8"/>
        <v>0</v>
      </c>
      <c r="V28" s="308"/>
      <c r="W28" s="297">
        <f t="shared" si="19"/>
        <v>0</v>
      </c>
      <c r="X28" s="298"/>
      <c r="Y28" s="9"/>
      <c r="Z28" s="115">
        <f t="shared" si="20"/>
        <v>-7.9</v>
      </c>
      <c r="AA28" s="9"/>
      <c r="AB28" s="96">
        <f t="shared" si="9"/>
        <v>0</v>
      </c>
      <c r="AC28" s="9"/>
      <c r="AD28" s="9"/>
      <c r="AE28" s="9"/>
      <c r="AF28" s="299">
        <f t="shared" si="1"/>
        <v>0</v>
      </c>
      <c r="AG28" s="299"/>
      <c r="AI28" s="28">
        <f t="shared" si="10"/>
        <v>0</v>
      </c>
      <c r="AO28" s="215" t="b">
        <f t="shared" si="22"/>
        <v>0</v>
      </c>
      <c r="AP28" s="215" t="b">
        <f t="shared" si="11"/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48" s="10" customFormat="1" ht="15" customHeight="1" x14ac:dyDescent="0.2">
      <c r="B29" s="228">
        <f t="shared" si="16"/>
        <v>45978</v>
      </c>
      <c r="C29" s="231">
        <f t="shared" si="17"/>
        <v>2</v>
      </c>
      <c r="D29" s="234">
        <f t="shared" si="18"/>
        <v>45978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35"/>
      <c r="J29" s="214"/>
      <c r="K29" s="214"/>
      <c r="L29" s="80">
        <f t="shared" si="3"/>
        <v>0</v>
      </c>
      <c r="M29" s="212"/>
      <c r="N29" s="80">
        <f t="shared" si="4"/>
        <v>0</v>
      </c>
      <c r="O29" s="80">
        <f t="shared" si="5"/>
        <v>0</v>
      </c>
      <c r="P29" s="4"/>
      <c r="Q29" s="300">
        <f t="shared" si="6"/>
        <v>0</v>
      </c>
      <c r="R29" s="301"/>
      <c r="S29" s="302">
        <f t="shared" si="7"/>
        <v>0</v>
      </c>
      <c r="T29" s="303"/>
      <c r="U29" s="297">
        <f t="shared" si="8"/>
        <v>0</v>
      </c>
      <c r="V29" s="308"/>
      <c r="W29" s="297">
        <f t="shared" si="19"/>
        <v>0</v>
      </c>
      <c r="X29" s="298"/>
      <c r="Y29" s="9"/>
      <c r="Z29" s="115">
        <f t="shared" si="20"/>
        <v>-7.9</v>
      </c>
      <c r="AA29" s="9"/>
      <c r="AB29" s="96">
        <f t="shared" si="9"/>
        <v>0</v>
      </c>
      <c r="AC29" s="9"/>
      <c r="AD29" s="9"/>
      <c r="AE29" s="9"/>
      <c r="AF29" s="299">
        <f t="shared" si="1"/>
        <v>0</v>
      </c>
      <c r="AG29" s="299"/>
      <c r="AI29" s="28">
        <f t="shared" si="10"/>
        <v>0</v>
      </c>
      <c r="AO29" s="215" t="b">
        <f t="shared" si="22"/>
        <v>0</v>
      </c>
      <c r="AP29" s="215" t="b">
        <f t="shared" si="11"/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48" s="10" customFormat="1" ht="15" customHeight="1" x14ac:dyDescent="0.2">
      <c r="B30" s="228">
        <f t="shared" si="16"/>
        <v>45979</v>
      </c>
      <c r="C30" s="231">
        <f t="shared" si="17"/>
        <v>3</v>
      </c>
      <c r="D30" s="234">
        <f t="shared" si="18"/>
        <v>45979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35"/>
      <c r="J30" s="214"/>
      <c r="K30" s="214"/>
      <c r="L30" s="80">
        <f t="shared" si="3"/>
        <v>0</v>
      </c>
      <c r="M30" s="212"/>
      <c r="N30" s="80">
        <f t="shared" si="4"/>
        <v>0</v>
      </c>
      <c r="O30" s="80">
        <f t="shared" si="5"/>
        <v>0</v>
      </c>
      <c r="P30" s="4"/>
      <c r="Q30" s="300">
        <f t="shared" si="6"/>
        <v>0</v>
      </c>
      <c r="R30" s="301"/>
      <c r="S30" s="302">
        <f t="shared" si="7"/>
        <v>0</v>
      </c>
      <c r="T30" s="303"/>
      <c r="U30" s="297">
        <f t="shared" si="8"/>
        <v>0</v>
      </c>
      <c r="V30" s="308"/>
      <c r="W30" s="297">
        <f t="shared" si="19"/>
        <v>0</v>
      </c>
      <c r="X30" s="298"/>
      <c r="Y30" s="9"/>
      <c r="Z30" s="115">
        <f t="shared" si="20"/>
        <v>-7.9</v>
      </c>
      <c r="AA30" s="9"/>
      <c r="AB30" s="96">
        <f t="shared" si="9"/>
        <v>0</v>
      </c>
      <c r="AC30" s="9"/>
      <c r="AD30" s="9"/>
      <c r="AE30" s="9"/>
      <c r="AF30" s="299">
        <f t="shared" si="1"/>
        <v>0</v>
      </c>
      <c r="AG30" s="299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48" s="10" customFormat="1" ht="15" customHeight="1" x14ac:dyDescent="0.2">
      <c r="B31" s="228">
        <f t="shared" si="16"/>
        <v>45980</v>
      </c>
      <c r="C31" s="231">
        <f t="shared" si="17"/>
        <v>4</v>
      </c>
      <c r="D31" s="234">
        <f t="shared" si="18"/>
        <v>45980</v>
      </c>
      <c r="E31" s="281" t="str">
        <f>IFERROR(VLOOKUP($D31,Feiertage!$A$4:$C$31,2,FALSE),"")</f>
        <v/>
      </c>
      <c r="F31" s="78"/>
      <c r="G31" s="78"/>
      <c r="H31" s="79" t="str">
        <f>IFERROR(VLOOKUP($D31,Feiertage!$A$4:$C$31,3,FALSE),"")</f>
        <v/>
      </c>
      <c r="I31" s="35"/>
      <c r="J31" s="214"/>
      <c r="K31" s="214"/>
      <c r="L31" s="80">
        <f t="shared" si="3"/>
        <v>0</v>
      </c>
      <c r="M31" s="212"/>
      <c r="N31" s="80">
        <f t="shared" si="4"/>
        <v>0</v>
      </c>
      <c r="O31" s="80">
        <f t="shared" si="5"/>
        <v>0</v>
      </c>
      <c r="P31" s="4"/>
      <c r="Q31" s="300">
        <f t="shared" si="6"/>
        <v>0</v>
      </c>
      <c r="R31" s="301"/>
      <c r="S31" s="302">
        <f t="shared" si="7"/>
        <v>0</v>
      </c>
      <c r="T31" s="303"/>
      <c r="U31" s="297">
        <f t="shared" si="8"/>
        <v>0</v>
      </c>
      <c r="V31" s="308"/>
      <c r="W31" s="297">
        <f t="shared" si="19"/>
        <v>0</v>
      </c>
      <c r="X31" s="298"/>
      <c r="Y31" s="9"/>
      <c r="Z31" s="115">
        <f t="shared" si="20"/>
        <v>-7.9</v>
      </c>
      <c r="AA31" s="9"/>
      <c r="AB31" s="96">
        <f t="shared" si="9"/>
        <v>0</v>
      </c>
      <c r="AC31" s="9"/>
      <c r="AD31" s="9"/>
      <c r="AE31" s="9"/>
      <c r="AF31" s="299">
        <f t="shared" si="1"/>
        <v>0</v>
      </c>
      <c r="AG31" s="299"/>
      <c r="AI31" s="28">
        <f t="shared" si="10"/>
        <v>0</v>
      </c>
      <c r="AO31" s="215" t="b">
        <f t="shared" si="22"/>
        <v>0</v>
      </c>
      <c r="AP31" s="215" t="b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48" s="10" customFormat="1" ht="15" customHeight="1" x14ac:dyDescent="0.2">
      <c r="B32" s="228">
        <f t="shared" si="16"/>
        <v>45981</v>
      </c>
      <c r="C32" s="231">
        <f t="shared" si="17"/>
        <v>5</v>
      </c>
      <c r="D32" s="234">
        <f t="shared" si="18"/>
        <v>45981</v>
      </c>
      <c r="E32" s="281" t="str">
        <f>IFERROR(VLOOKUP($D32,Feiertage!$A$4:$C$31,2,FALSE),"")</f>
        <v/>
      </c>
      <c r="F32" s="78"/>
      <c r="G32" s="78"/>
      <c r="H32" s="79" t="str">
        <f>IFERROR(VLOOKUP($D32,Feiertage!$A$4:$C$31,3,FALSE),"")</f>
        <v/>
      </c>
      <c r="I32" s="35"/>
      <c r="J32" s="214"/>
      <c r="K32" s="214"/>
      <c r="L32" s="80">
        <f t="shared" si="3"/>
        <v>0</v>
      </c>
      <c r="M32" s="212"/>
      <c r="N32" s="80">
        <f t="shared" si="4"/>
        <v>0</v>
      </c>
      <c r="O32" s="80">
        <f t="shared" si="5"/>
        <v>0</v>
      </c>
      <c r="P32" s="4"/>
      <c r="Q32" s="300">
        <f t="shared" si="6"/>
        <v>0</v>
      </c>
      <c r="R32" s="301"/>
      <c r="S32" s="302">
        <f t="shared" si="7"/>
        <v>0</v>
      </c>
      <c r="T32" s="303"/>
      <c r="U32" s="297">
        <f t="shared" si="8"/>
        <v>0</v>
      </c>
      <c r="V32" s="308"/>
      <c r="W32" s="297">
        <f t="shared" si="19"/>
        <v>0</v>
      </c>
      <c r="X32" s="298"/>
      <c r="Y32" s="9"/>
      <c r="Z32" s="115">
        <f t="shared" si="20"/>
        <v>-7.9</v>
      </c>
      <c r="AA32" s="9"/>
      <c r="AB32" s="96">
        <f t="shared" si="9"/>
        <v>0</v>
      </c>
      <c r="AC32" s="9"/>
      <c r="AD32" s="9"/>
      <c r="AE32" s="9"/>
      <c r="AF32" s="299">
        <f t="shared" si="1"/>
        <v>0</v>
      </c>
      <c r="AG32" s="299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8">
        <f t="shared" si="16"/>
        <v>45982</v>
      </c>
      <c r="C33" s="231">
        <f t="shared" si="17"/>
        <v>6</v>
      </c>
      <c r="D33" s="234">
        <f t="shared" si="18"/>
        <v>45982</v>
      </c>
      <c r="E33" s="281" t="str">
        <f>IFERROR(VLOOKUP($D33,Feiertage!$A$4:$C$31,2,FALSE),"")</f>
        <v/>
      </c>
      <c r="F33" s="78"/>
      <c r="G33" s="78"/>
      <c r="H33" s="79" t="str">
        <f>IFERROR(VLOOKUP($D33,Feiertage!$A$4:$C$31,3,FALSE),"")</f>
        <v/>
      </c>
      <c r="I33" s="35"/>
      <c r="J33" s="211"/>
      <c r="K33" s="211"/>
      <c r="L33" s="80">
        <f t="shared" si="3"/>
        <v>0</v>
      </c>
      <c r="M33" s="212"/>
      <c r="N33" s="80">
        <f t="shared" si="4"/>
        <v>0</v>
      </c>
      <c r="O33" s="80">
        <f t="shared" si="5"/>
        <v>0</v>
      </c>
      <c r="P33" s="4"/>
      <c r="Q33" s="300">
        <f t="shared" si="6"/>
        <v>0</v>
      </c>
      <c r="R33" s="301"/>
      <c r="S33" s="302">
        <f t="shared" si="7"/>
        <v>0</v>
      </c>
      <c r="T33" s="303"/>
      <c r="U33" s="297">
        <f t="shared" si="8"/>
        <v>0</v>
      </c>
      <c r="V33" s="308"/>
      <c r="W33" s="297">
        <f t="shared" si="19"/>
        <v>0</v>
      </c>
      <c r="X33" s="298"/>
      <c r="Y33" s="9"/>
      <c r="Z33" s="115">
        <f t="shared" si="20"/>
        <v>-7.9</v>
      </c>
      <c r="AA33" s="9"/>
      <c r="AB33" s="96">
        <f t="shared" si="9"/>
        <v>0</v>
      </c>
      <c r="AC33" s="9"/>
      <c r="AD33" s="9"/>
      <c r="AE33" s="9"/>
      <c r="AF33" s="299">
        <f t="shared" si="1"/>
        <v>0</v>
      </c>
      <c r="AG33" s="299"/>
      <c r="AI33" s="28">
        <f t="shared" si="10"/>
        <v>0</v>
      </c>
      <c r="AO33" s="215" t="b">
        <f t="shared" si="22"/>
        <v>0</v>
      </c>
      <c r="AP33" s="215" t="b">
        <f t="shared" si="11"/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8">
        <f t="shared" si="16"/>
        <v>45983</v>
      </c>
      <c r="C34" s="231">
        <f t="shared" si="17"/>
        <v>7</v>
      </c>
      <c r="D34" s="234">
        <f t="shared" si="18"/>
        <v>45983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35"/>
      <c r="J34" s="211"/>
      <c r="K34" s="211"/>
      <c r="L34" s="80">
        <f t="shared" si="3"/>
        <v>0</v>
      </c>
      <c r="M34" s="212"/>
      <c r="N34" s="80">
        <f t="shared" si="4"/>
        <v>0</v>
      </c>
      <c r="O34" s="80">
        <f t="shared" si="5"/>
        <v>0</v>
      </c>
      <c r="P34" s="4"/>
      <c r="Q34" s="300">
        <f t="shared" si="6"/>
        <v>0</v>
      </c>
      <c r="R34" s="301"/>
      <c r="S34" s="302">
        <f t="shared" si="7"/>
        <v>0</v>
      </c>
      <c r="T34" s="303"/>
      <c r="U34" s="297">
        <f t="shared" si="8"/>
        <v>0</v>
      </c>
      <c r="V34" s="308"/>
      <c r="W34" s="297">
        <f t="shared" si="19"/>
        <v>0</v>
      </c>
      <c r="X34" s="298"/>
      <c r="Y34" s="9"/>
      <c r="Z34" s="115">
        <f t="shared" si="20"/>
        <v>-7.9</v>
      </c>
      <c r="AA34" s="9"/>
      <c r="AB34" s="96">
        <f t="shared" si="9"/>
        <v>0</v>
      </c>
      <c r="AC34" s="9"/>
      <c r="AD34" s="9"/>
      <c r="AE34" s="9"/>
      <c r="AF34" s="299">
        <f t="shared" si="1"/>
        <v>0</v>
      </c>
      <c r="AG34" s="299"/>
      <c r="AI34" s="28">
        <f t="shared" si="10"/>
        <v>0</v>
      </c>
      <c r="AO34" s="215" t="b">
        <f t="shared" si="22"/>
        <v>0</v>
      </c>
      <c r="AP34" s="215" t="b">
        <f t="shared" si="11"/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8">
        <f t="shared" si="16"/>
        <v>45984</v>
      </c>
      <c r="C35" s="231">
        <f t="shared" si="17"/>
        <v>1</v>
      </c>
      <c r="D35" s="234">
        <f t="shared" si="18"/>
        <v>45984</v>
      </c>
      <c r="E35" s="281" t="str">
        <f>IFERROR(VLOOKUP($D35,Feiertage!$A$4:$C$31,2,FALSE),"")</f>
        <v xml:space="preserve"> </v>
      </c>
      <c r="F35" s="78"/>
      <c r="G35" s="78"/>
      <c r="H35" s="79" t="str">
        <f>IFERROR(VLOOKUP($D35,Feiertage!$A$4:$C$31,3,FALSE),"")</f>
        <v>Totensonntag</v>
      </c>
      <c r="I35" s="35"/>
      <c r="J35" s="213"/>
      <c r="K35" s="213"/>
      <c r="L35" s="80">
        <f t="shared" si="3"/>
        <v>0</v>
      </c>
      <c r="M35" s="212"/>
      <c r="N35" s="80">
        <f t="shared" si="4"/>
        <v>0</v>
      </c>
      <c r="O35" s="80">
        <f t="shared" si="5"/>
        <v>0</v>
      </c>
      <c r="P35" s="4"/>
      <c r="Q35" s="300">
        <f t="shared" si="6"/>
        <v>0</v>
      </c>
      <c r="R35" s="301"/>
      <c r="S35" s="302">
        <f t="shared" si="7"/>
        <v>0</v>
      </c>
      <c r="T35" s="303"/>
      <c r="U35" s="297">
        <f t="shared" si="8"/>
        <v>0</v>
      </c>
      <c r="V35" s="308"/>
      <c r="W35" s="297">
        <f t="shared" si="19"/>
        <v>0</v>
      </c>
      <c r="X35" s="298"/>
      <c r="Y35" s="9"/>
      <c r="Z35" s="115">
        <f t="shared" si="20"/>
        <v>-7.9</v>
      </c>
      <c r="AA35" s="9"/>
      <c r="AB35" s="96">
        <f t="shared" si="9"/>
        <v>0</v>
      </c>
      <c r="AC35" s="9"/>
      <c r="AD35" s="9"/>
      <c r="AE35" s="9"/>
      <c r="AF35" s="299">
        <f t="shared" si="1"/>
        <v>0</v>
      </c>
      <c r="AG35" s="299"/>
      <c r="AI35" s="28">
        <f t="shared" si="10"/>
        <v>0</v>
      </c>
      <c r="AO35" s="215" t="b">
        <f t="shared" si="22"/>
        <v>0</v>
      </c>
      <c r="AP35" s="215" t="b">
        <f t="shared" si="11"/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8">
        <f t="shared" si="16"/>
        <v>45985</v>
      </c>
      <c r="C36" s="231">
        <f t="shared" si="17"/>
        <v>2</v>
      </c>
      <c r="D36" s="234">
        <f t="shared" si="18"/>
        <v>45985</v>
      </c>
      <c r="E36" s="281" t="str">
        <f>IFERROR(VLOOKUP($D36,Feiertage!$A$4:$C$31,2,FALSE),"")</f>
        <v/>
      </c>
      <c r="F36" s="78"/>
      <c r="G36" s="78"/>
      <c r="H36" s="79" t="str">
        <f>IFERROR(VLOOKUP($D36,Feiertage!$A$4:$C$31,3,FALSE),"")</f>
        <v/>
      </c>
      <c r="I36" s="35"/>
      <c r="J36" s="213"/>
      <c r="K36" s="213"/>
      <c r="L36" s="80">
        <f t="shared" si="3"/>
        <v>0</v>
      </c>
      <c r="M36" s="212"/>
      <c r="N36" s="80">
        <f t="shared" si="4"/>
        <v>0</v>
      </c>
      <c r="O36" s="80">
        <f t="shared" si="5"/>
        <v>0</v>
      </c>
      <c r="P36" s="4"/>
      <c r="Q36" s="300">
        <f t="shared" si="6"/>
        <v>0</v>
      </c>
      <c r="R36" s="301"/>
      <c r="S36" s="302">
        <f t="shared" si="7"/>
        <v>0</v>
      </c>
      <c r="T36" s="303"/>
      <c r="U36" s="297">
        <f t="shared" si="8"/>
        <v>0</v>
      </c>
      <c r="V36" s="308"/>
      <c r="W36" s="297">
        <f t="shared" si="19"/>
        <v>0</v>
      </c>
      <c r="X36" s="298"/>
      <c r="Y36" s="9"/>
      <c r="Z36" s="115">
        <f t="shared" si="20"/>
        <v>-7.9</v>
      </c>
      <c r="AA36" s="9"/>
      <c r="AB36" s="96">
        <f t="shared" si="9"/>
        <v>0</v>
      </c>
      <c r="AC36" s="9"/>
      <c r="AD36" s="9"/>
      <c r="AE36" s="9"/>
      <c r="AF36" s="299">
        <f t="shared" si="1"/>
        <v>0</v>
      </c>
      <c r="AG36" s="299"/>
      <c r="AI36" s="28">
        <f t="shared" si="10"/>
        <v>0</v>
      </c>
      <c r="AO36" s="215" t="b">
        <f t="shared" si="22"/>
        <v>0</v>
      </c>
      <c r="AP36" s="215" t="b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8">
        <f t="shared" si="16"/>
        <v>45986</v>
      </c>
      <c r="C37" s="231">
        <f t="shared" si="17"/>
        <v>3</v>
      </c>
      <c r="D37" s="234">
        <f t="shared" si="18"/>
        <v>45986</v>
      </c>
      <c r="E37" s="281" t="str">
        <f>IFERROR(VLOOKUP($D37,Feiertage!$A$4:$C$31,2,FALSE),"")</f>
        <v/>
      </c>
      <c r="F37" s="78"/>
      <c r="G37" s="78"/>
      <c r="H37" s="79" t="str">
        <f>IFERROR(VLOOKUP($D37,Feiertage!$A$4:$C$31,3,FALSE),"")</f>
        <v/>
      </c>
      <c r="I37" s="35"/>
      <c r="J37" s="214"/>
      <c r="K37" s="214"/>
      <c r="L37" s="80">
        <f t="shared" si="3"/>
        <v>0</v>
      </c>
      <c r="M37" s="212"/>
      <c r="N37" s="80">
        <f t="shared" si="4"/>
        <v>0</v>
      </c>
      <c r="O37" s="80">
        <f t="shared" si="5"/>
        <v>0</v>
      </c>
      <c r="P37" s="4"/>
      <c r="Q37" s="300">
        <f t="shared" si="6"/>
        <v>0</v>
      </c>
      <c r="R37" s="301"/>
      <c r="S37" s="302">
        <f t="shared" si="7"/>
        <v>0</v>
      </c>
      <c r="T37" s="303"/>
      <c r="U37" s="297">
        <f t="shared" si="8"/>
        <v>0</v>
      </c>
      <c r="V37" s="308"/>
      <c r="W37" s="297">
        <f t="shared" si="19"/>
        <v>0</v>
      </c>
      <c r="X37" s="298"/>
      <c r="Y37" s="9"/>
      <c r="Z37" s="115">
        <f t="shared" si="20"/>
        <v>-7.9</v>
      </c>
      <c r="AA37" s="9"/>
      <c r="AB37" s="96">
        <f t="shared" si="9"/>
        <v>0</v>
      </c>
      <c r="AC37" s="9"/>
      <c r="AD37" s="9"/>
      <c r="AE37" s="9"/>
      <c r="AF37" s="299">
        <f t="shared" si="1"/>
        <v>0</v>
      </c>
      <c r="AG37" s="299"/>
      <c r="AI37" s="28">
        <f t="shared" si="10"/>
        <v>0</v>
      </c>
      <c r="AO37" s="215" t="b">
        <f t="shared" si="22"/>
        <v>0</v>
      </c>
      <c r="AP37" s="215" t="b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8">
        <f t="shared" si="16"/>
        <v>45987</v>
      </c>
      <c r="C38" s="231">
        <f t="shared" si="17"/>
        <v>4</v>
      </c>
      <c r="D38" s="234">
        <f t="shared" si="18"/>
        <v>45987</v>
      </c>
      <c r="E38" s="281" t="str">
        <f>IFERROR(VLOOKUP($D38,Feiertage!$A$4:$C$31,2,FALSE),"")</f>
        <v/>
      </c>
      <c r="F38" s="78"/>
      <c r="G38" s="78"/>
      <c r="H38" s="79" t="str">
        <f>IFERROR(VLOOKUP($D38,Feiertage!$A$4:$C$31,3,FALSE),"")</f>
        <v/>
      </c>
      <c r="I38" s="35"/>
      <c r="J38" s="214"/>
      <c r="K38" s="214"/>
      <c r="L38" s="80">
        <f t="shared" si="3"/>
        <v>0</v>
      </c>
      <c r="M38" s="212"/>
      <c r="N38" s="80">
        <f t="shared" si="4"/>
        <v>0</v>
      </c>
      <c r="O38" s="80">
        <f t="shared" si="5"/>
        <v>0</v>
      </c>
      <c r="P38" s="4"/>
      <c r="Q38" s="300">
        <f t="shared" si="6"/>
        <v>0</v>
      </c>
      <c r="R38" s="301"/>
      <c r="S38" s="302">
        <f t="shared" si="7"/>
        <v>0</v>
      </c>
      <c r="T38" s="303"/>
      <c r="U38" s="297">
        <f t="shared" si="8"/>
        <v>0</v>
      </c>
      <c r="V38" s="308"/>
      <c r="W38" s="297">
        <f t="shared" si="19"/>
        <v>0</v>
      </c>
      <c r="X38" s="298"/>
      <c r="Y38" s="9"/>
      <c r="Z38" s="115">
        <f t="shared" si="20"/>
        <v>-7.9</v>
      </c>
      <c r="AA38" s="9"/>
      <c r="AB38" s="96">
        <f t="shared" si="9"/>
        <v>0</v>
      </c>
      <c r="AC38" s="9"/>
      <c r="AD38" s="9"/>
      <c r="AE38" s="9"/>
      <c r="AF38" s="299">
        <f t="shared" si="1"/>
        <v>0</v>
      </c>
      <c r="AG38" s="299"/>
      <c r="AI38" s="28">
        <f t="shared" si="10"/>
        <v>0</v>
      </c>
      <c r="AO38" s="215" t="b">
        <f t="shared" si="22"/>
        <v>0</v>
      </c>
      <c r="AP38" s="215" t="b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8">
        <f t="shared" si="16"/>
        <v>45988</v>
      </c>
      <c r="C39" s="231">
        <f t="shared" si="17"/>
        <v>5</v>
      </c>
      <c r="D39" s="234">
        <f t="shared" si="18"/>
        <v>45988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35"/>
      <c r="J39" s="214"/>
      <c r="K39" s="214"/>
      <c r="L39" s="80">
        <f t="shared" si="3"/>
        <v>0</v>
      </c>
      <c r="M39" s="212"/>
      <c r="N39" s="80">
        <f t="shared" si="4"/>
        <v>0</v>
      </c>
      <c r="O39" s="80">
        <f t="shared" si="5"/>
        <v>0</v>
      </c>
      <c r="P39" s="4"/>
      <c r="Q39" s="300">
        <f t="shared" si="6"/>
        <v>0</v>
      </c>
      <c r="R39" s="301"/>
      <c r="S39" s="302">
        <f t="shared" si="7"/>
        <v>0</v>
      </c>
      <c r="T39" s="303"/>
      <c r="U39" s="297">
        <f t="shared" si="8"/>
        <v>0</v>
      </c>
      <c r="V39" s="308"/>
      <c r="W39" s="297">
        <f t="shared" si="19"/>
        <v>0</v>
      </c>
      <c r="X39" s="298"/>
      <c r="Y39" s="9"/>
      <c r="Z39" s="115">
        <f t="shared" si="20"/>
        <v>-7.9</v>
      </c>
      <c r="AA39" s="9"/>
      <c r="AB39" s="96">
        <f t="shared" si="9"/>
        <v>0</v>
      </c>
      <c r="AC39" s="9"/>
      <c r="AD39" s="9"/>
      <c r="AE39" s="9"/>
      <c r="AF39" s="299">
        <f t="shared" si="1"/>
        <v>0</v>
      </c>
      <c r="AG39" s="299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8">
        <f t="shared" si="16"/>
        <v>45989</v>
      </c>
      <c r="C40" s="231">
        <f t="shared" si="17"/>
        <v>6</v>
      </c>
      <c r="D40" s="234">
        <f t="shared" si="18"/>
        <v>45989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35"/>
      <c r="J40" s="211"/>
      <c r="K40" s="211"/>
      <c r="L40" s="80">
        <f t="shared" si="3"/>
        <v>0</v>
      </c>
      <c r="M40" s="212"/>
      <c r="N40" s="80">
        <f t="shared" si="4"/>
        <v>0</v>
      </c>
      <c r="O40" s="80">
        <f t="shared" si="5"/>
        <v>0</v>
      </c>
      <c r="P40" s="4"/>
      <c r="Q40" s="300">
        <f t="shared" si="6"/>
        <v>0</v>
      </c>
      <c r="R40" s="301"/>
      <c r="S40" s="302">
        <f t="shared" si="7"/>
        <v>0</v>
      </c>
      <c r="T40" s="303"/>
      <c r="U40" s="297">
        <f t="shared" si="8"/>
        <v>0</v>
      </c>
      <c r="V40" s="308"/>
      <c r="W40" s="297">
        <f t="shared" si="19"/>
        <v>0</v>
      </c>
      <c r="X40" s="298"/>
      <c r="Y40" s="9"/>
      <c r="Z40" s="115">
        <f t="shared" si="20"/>
        <v>-7.9</v>
      </c>
      <c r="AA40" s="9"/>
      <c r="AB40" s="96">
        <f t="shared" si="9"/>
        <v>0</v>
      </c>
      <c r="AC40" s="9"/>
      <c r="AD40" s="9"/>
      <c r="AE40" s="9"/>
      <c r="AF40" s="299">
        <f t="shared" si="1"/>
        <v>0</v>
      </c>
      <c r="AG40" s="299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8">
        <f t="shared" ref="B41:B43" si="23">IFERROR(IF(MONTH(B40+1)=MONTH(B40),B40+1,""),"")</f>
        <v>45990</v>
      </c>
      <c r="C41" s="231">
        <f>IFERROR(WEEKDAY(B41),"")</f>
        <v>7</v>
      </c>
      <c r="D41" s="234">
        <f>IFERROR(IF(MONTH(D40+1)=MONTH(D40),D40+1,""),"")</f>
        <v>45990</v>
      </c>
      <c r="E41" s="281" t="str">
        <f>IFERROR(VLOOKUP($D41,Feiertage!$A$4:$C$31,2,FALSE),"")</f>
        <v/>
      </c>
      <c r="F41" s="78"/>
      <c r="G41" s="78"/>
      <c r="H41" s="79" t="str">
        <f>IFERROR(VLOOKUP($D41,Feiertage!$A$4:$C$31,3,FALSE),"")</f>
        <v/>
      </c>
      <c r="I41" s="35"/>
      <c r="J41" s="211"/>
      <c r="K41" s="211"/>
      <c r="L41" s="80">
        <f t="shared" si="3"/>
        <v>0</v>
      </c>
      <c r="M41" s="212"/>
      <c r="N41" s="80">
        <f t="shared" si="4"/>
        <v>0</v>
      </c>
      <c r="O41" s="80">
        <f t="shared" si="5"/>
        <v>0</v>
      </c>
      <c r="P41" s="4"/>
      <c r="Q41" s="300">
        <f t="shared" ref="Q41" si="24">IF(E41="o",3.95,IF(OR(E41&gt;" ",F41&gt;" ",G41&gt;" "),0,IFERROR(HLOOKUP(C41,$R$7:$X$8,2,FALSE),0)))</f>
        <v>0</v>
      </c>
      <c r="R41" s="301"/>
      <c r="S41" s="302">
        <f t="shared" si="7"/>
        <v>0</v>
      </c>
      <c r="T41" s="303"/>
      <c r="U41" s="297">
        <f t="shared" si="8"/>
        <v>0</v>
      </c>
      <c r="V41" s="308"/>
      <c r="W41" s="297">
        <f t="shared" ref="W41" si="25">IF(D41="",0,ROUND(U41+W40,2))</f>
        <v>0</v>
      </c>
      <c r="X41" s="298"/>
      <c r="Y41" s="9"/>
      <c r="Z41" s="115">
        <f t="shared" ref="Z41:Z42" si="26">IF(D41="",0,Z40+U41)</f>
        <v>-7.9</v>
      </c>
      <c r="AA41" s="9"/>
      <c r="AB41" s="96">
        <f t="shared" si="9"/>
        <v>0</v>
      </c>
      <c r="AC41" s="9"/>
      <c r="AD41" s="9"/>
      <c r="AE41" s="9"/>
      <c r="AF41" s="299">
        <f t="shared" si="1"/>
        <v>0</v>
      </c>
      <c r="AG41" s="299"/>
      <c r="AI41" s="28">
        <f t="shared" si="10"/>
        <v>0</v>
      </c>
      <c r="AO41" s="215" t="b">
        <f t="shared" si="22"/>
        <v>0</v>
      </c>
      <c r="AP41" s="215" t="b">
        <f t="shared" si="11"/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8">
        <f t="shared" si="23"/>
        <v>45991</v>
      </c>
      <c r="C42" s="231">
        <f t="shared" ref="C42:C43" si="27">IFERROR(WEEKDAY(B42),"")</f>
        <v>1</v>
      </c>
      <c r="D42" s="234">
        <f t="shared" ref="D42:D43" si="28">IFERROR(IF(MONTH(D41+1)=MONTH(D41),D41+1,""),"")</f>
        <v>45991</v>
      </c>
      <c r="E42" s="281" t="str">
        <f>IFERROR(VLOOKUP($D42,Feiertage!$A$4:$C$31,2,FALSE),"")</f>
        <v xml:space="preserve"> </v>
      </c>
      <c r="F42" s="78"/>
      <c r="G42" s="78"/>
      <c r="H42" s="79" t="str">
        <f>IFERROR(VLOOKUP($D42,Feiertage!$A$4:$C$31,3,FALSE),"")</f>
        <v>1. Advent</v>
      </c>
      <c r="I42" s="35"/>
      <c r="J42" s="213"/>
      <c r="K42" s="213"/>
      <c r="L42" s="80">
        <f t="shared" si="3"/>
        <v>0</v>
      </c>
      <c r="M42" s="212"/>
      <c r="N42" s="80">
        <f t="shared" si="4"/>
        <v>0</v>
      </c>
      <c r="O42" s="80">
        <f t="shared" si="5"/>
        <v>0</v>
      </c>
      <c r="P42" s="4"/>
      <c r="Q42" s="300">
        <f t="shared" ref="Q42:Q43" si="29">IF(E42="o",3.95,IF(OR(E42&gt;" ",F42&gt;" ",G42&gt;" "),0,IFERROR(HLOOKUP(C42,$R$7:$X$8,2,FALSE),0)))</f>
        <v>0</v>
      </c>
      <c r="R42" s="301"/>
      <c r="S42" s="302">
        <f t="shared" si="7"/>
        <v>0</v>
      </c>
      <c r="T42" s="303"/>
      <c r="U42" s="297">
        <f t="shared" si="8"/>
        <v>0</v>
      </c>
      <c r="V42" s="308"/>
      <c r="W42" s="297">
        <f t="shared" ref="W42:W43" si="30">IF(D42="",0,ROUND(U42+W41,2))</f>
        <v>0</v>
      </c>
      <c r="X42" s="298"/>
      <c r="Y42" s="9"/>
      <c r="Z42" s="115">
        <f t="shared" si="26"/>
        <v>-7.9</v>
      </c>
      <c r="AA42" s="9"/>
      <c r="AB42" s="96">
        <f t="shared" si="9"/>
        <v>0</v>
      </c>
      <c r="AC42" s="9"/>
      <c r="AD42" s="9"/>
      <c r="AE42" s="9"/>
      <c r="AF42" s="299">
        <f t="shared" si="1"/>
        <v>0</v>
      </c>
      <c r="AG42" s="299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28" t="str">
        <f t="shared" si="23"/>
        <v/>
      </c>
      <c r="C43" s="231" t="str">
        <f t="shared" si="27"/>
        <v/>
      </c>
      <c r="D43" s="234" t="str">
        <f t="shared" si="28"/>
        <v/>
      </c>
      <c r="E43" s="78"/>
      <c r="F43" s="78"/>
      <c r="G43" s="78"/>
      <c r="H43" s="79"/>
      <c r="I43" s="35"/>
      <c r="J43" s="214"/>
      <c r="K43" s="214"/>
      <c r="L43" s="80">
        <f t="shared" si="3"/>
        <v>0</v>
      </c>
      <c r="M43" s="212"/>
      <c r="N43" s="80"/>
      <c r="O43" s="80"/>
      <c r="P43" s="4"/>
      <c r="Q43" s="300">
        <f t="shared" si="29"/>
        <v>0</v>
      </c>
      <c r="R43" s="301"/>
      <c r="S43" s="302">
        <f>IF(L43&gt;0,L43,0)</f>
        <v>0</v>
      </c>
      <c r="T43" s="303"/>
      <c r="U43" s="297">
        <f t="shared" si="8"/>
        <v>0</v>
      </c>
      <c r="V43" s="308"/>
      <c r="W43" s="297">
        <f t="shared" si="30"/>
        <v>0</v>
      </c>
      <c r="X43" s="298"/>
      <c r="Y43" s="9"/>
      <c r="Z43" s="115">
        <f>IF(D43="",0,Z42+U43)</f>
        <v>0</v>
      </c>
      <c r="AA43" s="9"/>
      <c r="AB43" s="101">
        <f t="shared" si="9"/>
        <v>0</v>
      </c>
      <c r="AC43" s="9"/>
      <c r="AD43" s="9"/>
      <c r="AE43" s="9"/>
      <c r="AF43" s="299">
        <f t="shared" si="1"/>
        <v>0</v>
      </c>
      <c r="AG43" s="299"/>
      <c r="AI43" s="28">
        <f t="shared" si="10"/>
        <v>0</v>
      </c>
      <c r="AK43" s="41"/>
      <c r="AO43" s="215" t="b">
        <f t="shared" si="22"/>
        <v>0</v>
      </c>
      <c r="AP43" s="215" t="b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6"/>
      <c r="J44" s="217">
        <f t="shared" ref="J44:O44" si="31">SUM(J13:J43)</f>
        <v>0</v>
      </c>
      <c r="K44" s="217">
        <f t="shared" si="31"/>
        <v>0</v>
      </c>
      <c r="L44" s="217">
        <f t="shared" si="31"/>
        <v>0</v>
      </c>
      <c r="M44" s="217">
        <f t="shared" si="31"/>
        <v>0</v>
      </c>
      <c r="N44" s="217">
        <f t="shared" si="31"/>
        <v>0</v>
      </c>
      <c r="O44" s="217">
        <f t="shared" si="31"/>
        <v>0</v>
      </c>
      <c r="P44" s="29"/>
      <c r="Q44" s="317">
        <f>SUM(Q13:R43)</f>
        <v>0</v>
      </c>
      <c r="R44" s="318"/>
      <c r="S44" s="326">
        <f>SUM(S13:T43)</f>
        <v>0</v>
      </c>
      <c r="T44" s="327"/>
      <c r="U44" s="324"/>
      <c r="V44" s="325"/>
      <c r="W44" s="333">
        <f t="shared" ref="W44" si="32">IF(S44=0,S44-Q44,IF(AND(W41=0,D41="",AW41=0),W40,IF(AND(W42=0,D42="",AW42=0),W41,IF(AND(W43=0,D43="",AW43=0),W42,W43))))</f>
        <v>0</v>
      </c>
      <c r="X44" s="334"/>
      <c r="Y44" s="29"/>
      <c r="Z44" s="116"/>
      <c r="AA44" s="29"/>
      <c r="AB44" s="102">
        <f>SUM(AB13:AB43)</f>
        <v>0</v>
      </c>
      <c r="AC44" s="29"/>
      <c r="AD44" s="29"/>
      <c r="AE44" s="29"/>
      <c r="AF44" s="299"/>
      <c r="AG44" s="299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09"/>
      <c r="L46" s="310"/>
      <c r="M46" s="6"/>
      <c r="N46" s="309"/>
      <c r="O46" s="310"/>
      <c r="P46" s="48"/>
      <c r="Q46" s="48"/>
      <c r="R46" s="48"/>
      <c r="S46" s="313"/>
      <c r="T46" s="314"/>
      <c r="U46" s="14"/>
      <c r="V46" s="14"/>
      <c r="W46" s="315">
        <f>W44</f>
        <v>0</v>
      </c>
      <c r="X46" s="316"/>
      <c r="Y46" s="14"/>
      <c r="Z46" s="117"/>
      <c r="AA46" s="14"/>
      <c r="AB46" s="98"/>
      <c r="AC46" s="14"/>
      <c r="AD46" s="14"/>
      <c r="AE46" s="14"/>
      <c r="AF46" s="14"/>
      <c r="AG46" s="14"/>
      <c r="AK46" s="83">
        <f>AJ46-AJ46-AJ46</f>
        <v>0</v>
      </c>
      <c r="AL46" s="319"/>
      <c r="AM46" s="319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22">
        <v>0</v>
      </c>
      <c r="X47" s="323"/>
      <c r="Y47" s="6"/>
      <c r="Z47" s="118"/>
      <c r="AA47" s="6"/>
      <c r="AB47" s="99"/>
      <c r="AC47" s="6"/>
      <c r="AD47" s="6"/>
      <c r="AE47" s="6"/>
      <c r="AF47" s="6"/>
      <c r="AG47" s="6"/>
      <c r="AK47" s="82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32</v>
      </c>
      <c r="U48" s="6"/>
      <c r="V48" s="6"/>
      <c r="W48" s="320">
        <f>Oktober!W49</f>
        <v>-7.9</v>
      </c>
      <c r="X48" s="321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28">
        <f>W46-W47+W48</f>
        <v>-7.9</v>
      </c>
      <c r="X49" s="329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-7</v>
      </c>
      <c r="AK49" s="9">
        <f>ROUND(W49-AJ49,2)</f>
        <v>-0.9</v>
      </c>
      <c r="AL49" s="87">
        <f>ROUND(AK49*60,0)</f>
        <v>-54</v>
      </c>
      <c r="AM49" s="10" t="str">
        <f>AJ49&amp;" "&amp;"Std."&amp;" "&amp;AL49&amp;" "&amp;"Min."</f>
        <v>-7 Std. -54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84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86" t="str">
        <f>AM49</f>
        <v>-7 Std. -54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107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S3NuLHKPoBkoNYm1ha7jkTI4IBYG8zQDUvm3EjbJD7uTE12vWeHXXCo/AxJ/iNC0wOjXdTSx8LXhYkFkULqt3w==" saltValue="nBCTPPKAz4HNzbtX4/32ww==" spinCount="100000" sheet="1" selectLockedCells="1"/>
  <mergeCells count="176">
    <mergeCell ref="W49:X49"/>
    <mergeCell ref="W47:X47"/>
    <mergeCell ref="K46:L46"/>
    <mergeCell ref="N46:O46"/>
    <mergeCell ref="S46:T46"/>
    <mergeCell ref="W46:X46"/>
    <mergeCell ref="Q41:R41"/>
    <mergeCell ref="Q42:R42"/>
    <mergeCell ref="Q43:R43"/>
    <mergeCell ref="W42:X42"/>
    <mergeCell ref="AL46:AM46"/>
    <mergeCell ref="W48:X48"/>
    <mergeCell ref="Q44:R44"/>
    <mergeCell ref="S44:T44"/>
    <mergeCell ref="U44:V44"/>
    <mergeCell ref="W44:X44"/>
    <mergeCell ref="AF44:AG44"/>
    <mergeCell ref="AF42:AG42"/>
    <mergeCell ref="AF37:AG37"/>
    <mergeCell ref="AF38:AG38"/>
    <mergeCell ref="W41:X41"/>
    <mergeCell ref="AF41:AG41"/>
    <mergeCell ref="AF43:AG43"/>
    <mergeCell ref="S41:T41"/>
    <mergeCell ref="S42:T42"/>
    <mergeCell ref="U41:V41"/>
    <mergeCell ref="U42:V42"/>
    <mergeCell ref="AF39:AG39"/>
    <mergeCell ref="AF40:AG40"/>
    <mergeCell ref="S39:T39"/>
    <mergeCell ref="S40:T40"/>
    <mergeCell ref="W43:X43"/>
    <mergeCell ref="S43:T43"/>
    <mergeCell ref="U43:V43"/>
    <mergeCell ref="Q38:R38"/>
    <mergeCell ref="S38:T38"/>
    <mergeCell ref="Q34:R34"/>
    <mergeCell ref="Q35:R35"/>
    <mergeCell ref="U35:V35"/>
    <mergeCell ref="W39:X39"/>
    <mergeCell ref="W40:X40"/>
    <mergeCell ref="W38:X38"/>
    <mergeCell ref="W37:X37"/>
    <mergeCell ref="U38:V38"/>
    <mergeCell ref="U39:V39"/>
    <mergeCell ref="U40:V40"/>
    <mergeCell ref="Q40:R40"/>
    <mergeCell ref="Q39:R39"/>
    <mergeCell ref="Q37:R37"/>
    <mergeCell ref="W35:X35"/>
    <mergeCell ref="S37:T37"/>
    <mergeCell ref="U37:V37"/>
    <mergeCell ref="W36:X36"/>
    <mergeCell ref="S35:T35"/>
    <mergeCell ref="S36:T36"/>
    <mergeCell ref="Q33:R33"/>
    <mergeCell ref="S33:T33"/>
    <mergeCell ref="S34:T34"/>
    <mergeCell ref="U33:V33"/>
    <mergeCell ref="U34:V34"/>
    <mergeCell ref="U36:V36"/>
    <mergeCell ref="Q31:R31"/>
    <mergeCell ref="AF31:AG31"/>
    <mergeCell ref="AF32:AG32"/>
    <mergeCell ref="Q32:R32"/>
    <mergeCell ref="S31:T31"/>
    <mergeCell ref="S32:T32"/>
    <mergeCell ref="U31:V31"/>
    <mergeCell ref="U32:V32"/>
    <mergeCell ref="AF35:AG35"/>
    <mergeCell ref="AF36:AG36"/>
    <mergeCell ref="Q36:R36"/>
    <mergeCell ref="AF29:AG29"/>
    <mergeCell ref="AF30:AG30"/>
    <mergeCell ref="W33:X33"/>
    <mergeCell ref="W34:X34"/>
    <mergeCell ref="W31:X31"/>
    <mergeCell ref="W32:X32"/>
    <mergeCell ref="W30:X30"/>
    <mergeCell ref="AF33:AG33"/>
    <mergeCell ref="AF34:AG34"/>
    <mergeCell ref="W29:X29"/>
    <mergeCell ref="Q29:R29"/>
    <mergeCell ref="W27:X27"/>
    <mergeCell ref="S29:T29"/>
    <mergeCell ref="U29:V29"/>
    <mergeCell ref="W28:X28"/>
    <mergeCell ref="S27:T27"/>
    <mergeCell ref="S28:T28"/>
    <mergeCell ref="U30:V30"/>
    <mergeCell ref="Q25:R25"/>
    <mergeCell ref="S25:T25"/>
    <mergeCell ref="S26:T26"/>
    <mergeCell ref="U25:V25"/>
    <mergeCell ref="U26:V26"/>
    <mergeCell ref="Q30:R30"/>
    <mergeCell ref="S30:T30"/>
    <mergeCell ref="Q26:R26"/>
    <mergeCell ref="Q27:R27"/>
    <mergeCell ref="U28:V28"/>
    <mergeCell ref="AF28:AG28"/>
    <mergeCell ref="Q28:R28"/>
    <mergeCell ref="W25:X25"/>
    <mergeCell ref="W26:X26"/>
    <mergeCell ref="W23:X23"/>
    <mergeCell ref="W24:X24"/>
    <mergeCell ref="W22:X22"/>
    <mergeCell ref="AF25:AG25"/>
    <mergeCell ref="AF26:AG26"/>
    <mergeCell ref="Q23:R23"/>
    <mergeCell ref="AF23:AG23"/>
    <mergeCell ref="AF24:AG24"/>
    <mergeCell ref="Q24:R24"/>
    <mergeCell ref="S23:T23"/>
    <mergeCell ref="S24:T24"/>
    <mergeCell ref="U23:V23"/>
    <mergeCell ref="U24:V24"/>
    <mergeCell ref="AF27:AG27"/>
    <mergeCell ref="W21:X21"/>
    <mergeCell ref="U27:V27"/>
    <mergeCell ref="Q21:R21"/>
    <mergeCell ref="W19:X19"/>
    <mergeCell ref="S21:T21"/>
    <mergeCell ref="U21:V21"/>
    <mergeCell ref="W20:X20"/>
    <mergeCell ref="S19:T19"/>
    <mergeCell ref="S20:T20"/>
    <mergeCell ref="AF21:AG21"/>
    <mergeCell ref="U22:V22"/>
    <mergeCell ref="Q22:R22"/>
    <mergeCell ref="S22:T22"/>
    <mergeCell ref="Q19:R19"/>
    <mergeCell ref="AF22:AG22"/>
    <mergeCell ref="Q16:R16"/>
    <mergeCell ref="Q14:R14"/>
    <mergeCell ref="Q15:R15"/>
    <mergeCell ref="U19:V19"/>
    <mergeCell ref="U20:V20"/>
    <mergeCell ref="AF17:AG17"/>
    <mergeCell ref="AF18:AG18"/>
    <mergeCell ref="W18:X18"/>
    <mergeCell ref="W14:X14"/>
    <mergeCell ref="W15:X15"/>
    <mergeCell ref="W16:X16"/>
    <mergeCell ref="W17:X17"/>
    <mergeCell ref="AF19:AG19"/>
    <mergeCell ref="AF20:AG20"/>
    <mergeCell ref="Q20:R20"/>
    <mergeCell ref="Q17:R17"/>
    <mergeCell ref="S17:T17"/>
    <mergeCell ref="S18:T18"/>
    <mergeCell ref="U17:V17"/>
    <mergeCell ref="U18:V18"/>
    <mergeCell ref="Q18:R18"/>
    <mergeCell ref="S15:T15"/>
    <mergeCell ref="S16:T16"/>
    <mergeCell ref="U14:V14"/>
    <mergeCell ref="U15:V15"/>
    <mergeCell ref="U16:V16"/>
    <mergeCell ref="W13:X13"/>
    <mergeCell ref="H5:L5"/>
    <mergeCell ref="M5:O5"/>
    <mergeCell ref="H6:L6"/>
    <mergeCell ref="H7:L7"/>
    <mergeCell ref="W11:X11"/>
    <mergeCell ref="S14:T14"/>
    <mergeCell ref="Q13:R13"/>
    <mergeCell ref="AF15:AG15"/>
    <mergeCell ref="AF16:AG16"/>
    <mergeCell ref="S13:T13"/>
    <mergeCell ref="U13:V13"/>
    <mergeCell ref="AF13:AG13"/>
    <mergeCell ref="AF14:AG14"/>
    <mergeCell ref="H8:L8"/>
    <mergeCell ref="Q11:R11"/>
    <mergeCell ref="U11:V11"/>
  </mergeCells>
  <conditionalFormatting sqref="U13:U42 S13:S42 I13:K42 M13:Q13 F13:G42 M14:P42 B13:D43 Q14:Q43 W13:W43">
    <cfRule type="expression" dxfId="61" priority="26" stopIfTrue="1">
      <formula>WEEKDAY($B13)=7</formula>
    </cfRule>
    <cfRule type="expression" dxfId="60" priority="27" stopIfTrue="1">
      <formula>WEEKDAY($B13)=1</formula>
    </cfRule>
  </conditionalFormatting>
  <conditionalFormatting sqref="L13:L42">
    <cfRule type="expression" dxfId="59" priority="28" stopIfTrue="1">
      <formula>WEEKDAY($B13)=7</formula>
    </cfRule>
    <cfRule type="expression" dxfId="58" priority="29" stopIfTrue="1">
      <formula>WEEKDAY($B13)=1</formula>
    </cfRule>
    <cfRule type="expression" dxfId="57" priority="30" stopIfTrue="1">
      <formula>$AT13&gt;10</formula>
    </cfRule>
  </conditionalFormatting>
  <conditionalFormatting sqref="M13:M42">
    <cfRule type="expression" dxfId="56" priority="24" stopIfTrue="1">
      <formula>WEEKDAY($B13)=7</formula>
    </cfRule>
    <cfRule type="expression" dxfId="55" priority="25" stopIfTrue="1">
      <formula>WEEKDAY($B13)=1</formula>
    </cfRule>
  </conditionalFormatting>
  <conditionalFormatting sqref="M13:M42">
    <cfRule type="expression" dxfId="54" priority="22" stopIfTrue="1">
      <formula>WEEKDAY($B13)=7</formula>
    </cfRule>
    <cfRule type="expression" dxfId="53" priority="23" stopIfTrue="1">
      <formula>WEEKDAY($B13)=1</formula>
    </cfRule>
  </conditionalFormatting>
  <conditionalFormatting sqref="M13:M42">
    <cfRule type="expression" dxfId="52" priority="20" stopIfTrue="1">
      <formula>WEEKDAY($B13)=7</formula>
    </cfRule>
    <cfRule type="expression" dxfId="51" priority="21" stopIfTrue="1">
      <formula>WEEKDAY($B13)=1</formula>
    </cfRule>
  </conditionalFormatting>
  <conditionalFormatting sqref="M13:M42">
    <cfRule type="expression" dxfId="50" priority="18" stopIfTrue="1">
      <formula>WEEKDAY($B13)=7</formula>
    </cfRule>
    <cfRule type="expression" dxfId="49" priority="19" stopIfTrue="1">
      <formula>WEEKDAY($B13)=1</formula>
    </cfRule>
  </conditionalFormatting>
  <conditionalFormatting sqref="M13:M42">
    <cfRule type="expression" dxfId="48" priority="16" stopIfTrue="1">
      <formula>WEEKDAY($B13)=7</formula>
    </cfRule>
    <cfRule type="expression" dxfId="47" priority="17" stopIfTrue="1">
      <formula>WEEKDAY($B13)=1</formula>
    </cfRule>
  </conditionalFormatting>
  <conditionalFormatting sqref="M13:M42">
    <cfRule type="expression" dxfId="46" priority="14" stopIfTrue="1">
      <formula>WEEKDAY($B13)=7</formula>
    </cfRule>
    <cfRule type="expression" dxfId="45" priority="15" stopIfTrue="1">
      <formula>WEEKDAY($B13)=1</formula>
    </cfRule>
  </conditionalFormatting>
  <conditionalFormatting sqref="M13:M42">
    <cfRule type="expression" dxfId="44" priority="12" stopIfTrue="1">
      <formula>WEEKDAY($B13)=7</formula>
    </cfRule>
    <cfRule type="expression" dxfId="43" priority="13" stopIfTrue="1">
      <formula>WEEKDAY($B13)=1</formula>
    </cfRule>
  </conditionalFormatting>
  <conditionalFormatting sqref="M13:M42">
    <cfRule type="expression" dxfId="42" priority="10" stopIfTrue="1">
      <formula>WEEKDAY($B13)=7</formula>
    </cfRule>
    <cfRule type="expression" dxfId="41" priority="11" stopIfTrue="1">
      <formula>WEEKDAY($B13)=1</formula>
    </cfRule>
  </conditionalFormatting>
  <conditionalFormatting sqref="M13:M42">
    <cfRule type="expression" dxfId="40" priority="8" stopIfTrue="1">
      <formula>WEEKDAY($B13)=7</formula>
    </cfRule>
    <cfRule type="expression" dxfId="39" priority="9" stopIfTrue="1">
      <formula>WEEKDAY($B13)=1</formula>
    </cfRule>
  </conditionalFormatting>
  <conditionalFormatting sqref="M13:M42">
    <cfRule type="expression" dxfId="38" priority="6" stopIfTrue="1">
      <formula>WEEKDAY($B13)=7</formula>
    </cfRule>
    <cfRule type="expression" dxfId="37" priority="7" stopIfTrue="1">
      <formula>WEEKDAY($B13)=1</formula>
    </cfRule>
  </conditionalFormatting>
  <conditionalFormatting sqref="E13:E42">
    <cfRule type="expression" dxfId="36" priority="4" stopIfTrue="1">
      <formula>WEEKDAY($C13)=7</formula>
    </cfRule>
    <cfRule type="expression" dxfId="35" priority="5" stopIfTrue="1">
      <formula>WEEKDAY($C13)=1</formula>
    </cfRule>
  </conditionalFormatting>
  <conditionalFormatting sqref="H13:H42">
    <cfRule type="expression" dxfId="34" priority="1" stopIfTrue="1">
      <formula>WEEKDAY($B13)=7</formula>
    </cfRule>
    <cfRule type="expression" dxfId="33" priority="2" stopIfTrue="1">
      <formula>WEEKDAY($B13)=1</formula>
    </cfRule>
    <cfRule type="expression" dxfId="32" priority="3" stopIfTrue="1">
      <formula>$AT13&gt;10</formula>
    </cfRule>
  </conditionalFormatting>
  <dataValidations count="2">
    <dataValidation type="decimal" allowBlank="1" showInputMessage="1" showErrorMessage="1" error="Sie haben mehr als 7 Std. eingegeben. Max. Stunden: 7" sqref="M43" xr:uid="{00000000-0002-0000-0D00-000000000000}">
      <formula1>0</formula1>
      <formula2>7</formula2>
    </dataValidation>
    <dataValidation type="custom" allowBlank="1" showInputMessage="1" showErrorMessage="1" error="Eingabe nur an Samstagen!_x000a_Max. 8 Stunden." sqref="M13:M42" xr:uid="{00000000-0002-0000-0D00-000001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/>
  <dimension ref="A1:AV53"/>
  <sheetViews>
    <sheetView showGridLines="0" showRowColHeaders="0" showZeros="0" topLeftCell="B1" zoomScaleNormal="100" workbookViewId="0">
      <pane ySplit="12" topLeftCell="A13" activePane="bottomLeft" state="frozen"/>
      <selection activeCell="J13" sqref="J13"/>
      <selection pane="bottomLeft" activeCell="J13" sqref="J13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3.285156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3.425781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4" width="0" hidden="1" customWidth="1"/>
    <col min="45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02" t="str">
        <f>Persönliche_Daten!F19&amp;" "&amp;Persönliche_Daten!F2</f>
        <v>Dezember 2025</v>
      </c>
      <c r="R2" s="56"/>
      <c r="S2" s="57"/>
      <c r="T2" s="57"/>
      <c r="U2" s="57"/>
      <c r="V2" s="57"/>
      <c r="W2" s="57"/>
      <c r="X2" s="58"/>
      <c r="Y2" s="19"/>
      <c r="Z2" s="110"/>
      <c r="AA2" s="19"/>
      <c r="AB2" s="89"/>
      <c r="AC2" s="19"/>
      <c r="AD2" s="19"/>
      <c r="AE2" s="19"/>
      <c r="AF2" s="20"/>
      <c r="AG2" s="20"/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1">
        <f>Persönliche_Daten!D7</f>
        <v>0</v>
      </c>
      <c r="I5" s="312"/>
      <c r="J5" s="312"/>
      <c r="K5" s="312"/>
      <c r="L5" s="312"/>
      <c r="M5" s="330" t="s">
        <v>35</v>
      </c>
      <c r="N5" s="331"/>
      <c r="O5" s="332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1" t="str">
        <f>Persönliche_Daten!D8</f>
        <v xml:space="preserve"> </v>
      </c>
      <c r="I6" s="312"/>
      <c r="J6" s="312"/>
      <c r="K6" s="312"/>
      <c r="L6" s="312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1">
        <f>Persönliche_Daten!D9</f>
        <v>0</v>
      </c>
      <c r="I7" s="312"/>
      <c r="J7" s="312"/>
      <c r="K7" s="312"/>
      <c r="L7" s="312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1">
        <f>Persönliche_Daten!D10</f>
        <v>0</v>
      </c>
      <c r="I8" s="312"/>
      <c r="J8" s="312"/>
      <c r="K8" s="312"/>
      <c r="L8" s="312"/>
      <c r="M8" s="104"/>
      <c r="N8" s="103" t="s">
        <v>38</v>
      </c>
      <c r="O8" s="146">
        <f>Jahresübersicht!H22</f>
        <v>0</v>
      </c>
      <c r="P8" s="1"/>
      <c r="Q8" s="72" t="s">
        <v>22</v>
      </c>
      <c r="R8" s="144">
        <f>Persönliche_Daten!G19</f>
        <v>0</v>
      </c>
      <c r="S8" s="144">
        <f>Persönliche_Daten!H19</f>
        <v>0</v>
      </c>
      <c r="T8" s="144">
        <f>Persönliche_Daten!I19</f>
        <v>0</v>
      </c>
      <c r="U8" s="144">
        <f>Persönliche_Daten!J19</f>
        <v>0</v>
      </c>
      <c r="V8" s="144">
        <f>Persönliche_Daten!K19</f>
        <v>0</v>
      </c>
      <c r="W8" s="144">
        <f>Persönliche_Daten!L19</f>
        <v>0</v>
      </c>
      <c r="X8" s="145">
        <f>Persönliche_Daten!M19</f>
        <v>0</v>
      </c>
      <c r="Y8" s="26"/>
      <c r="Z8" s="113"/>
      <c r="AA8" s="26"/>
      <c r="AB8" s="92"/>
      <c r="AC8" s="26"/>
      <c r="AD8" s="26"/>
      <c r="AE8" s="26"/>
      <c r="AF8" s="25"/>
      <c r="AG8" s="26"/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05" t="s">
        <v>17</v>
      </c>
      <c r="R11" s="306"/>
      <c r="S11" s="49"/>
      <c r="T11" s="49" t="s">
        <v>18</v>
      </c>
      <c r="U11" s="304" t="s">
        <v>19</v>
      </c>
      <c r="V11" s="304"/>
      <c r="W11" s="304" t="s">
        <v>20</v>
      </c>
      <c r="X11" s="307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41" t="s">
        <v>79</v>
      </c>
      <c r="AT11" s="241" t="s">
        <v>78</v>
      </c>
      <c r="AU11" s="121" t="s">
        <v>80</v>
      </c>
      <c r="AV11" s="242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W48</f>
        <v>-7.9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  <c r="AV12">
        <f>November!AV43</f>
        <v>0</v>
      </c>
    </row>
    <row r="13" spans="2:48" s="10" customFormat="1" ht="15" customHeight="1" x14ac:dyDescent="0.2">
      <c r="B13" s="228">
        <f>Persönliche_Daten!N19</f>
        <v>45992</v>
      </c>
      <c r="C13" s="231">
        <f>WEEKDAY(B13)</f>
        <v>2</v>
      </c>
      <c r="D13" s="234">
        <f>Persönliche_Daten!N19</f>
        <v>45992</v>
      </c>
      <c r="E13" s="281" t="str">
        <f>IFERROR(VLOOKUP($D13,Feiertage!$A$4:$C$31,2,FALSE),"")</f>
        <v/>
      </c>
      <c r="F13" s="78"/>
      <c r="G13" s="78"/>
      <c r="H13" s="79" t="str">
        <f>IFERROR(VLOOKUP($D13,Feiertage!$A$4:$C$31,3,FALSE),"")</f>
        <v/>
      </c>
      <c r="I13" s="35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00">
        <f>IF(E13="o",3.95,IF(OR(E13&gt;" ",F13&gt;" ",G13&gt;" "),0,HLOOKUP(C13,$R$7:$X$8,2,FALSE)))</f>
        <v>0</v>
      </c>
      <c r="R13" s="301"/>
      <c r="S13" s="302">
        <f>IF(F13&gt;" ",0,IF(G13&gt;" ",0,IF(L13&gt;0,L13,0)))</f>
        <v>0</v>
      </c>
      <c r="T13" s="303"/>
      <c r="U13" s="297">
        <f>IF(OR(Q13&gt;0,S13&lt;&gt;0),ROUND(S13-Q13,2),0)</f>
        <v>0</v>
      </c>
      <c r="V13" s="308"/>
      <c r="W13" s="297">
        <f>ROUND(U13,2)</f>
        <v>0</v>
      </c>
      <c r="X13" s="298"/>
      <c r="Y13" s="9"/>
      <c r="Z13" s="115">
        <f>Z12+U13</f>
        <v>-7.9</v>
      </c>
      <c r="AA13" s="9"/>
      <c r="AB13" s="96">
        <f>IF(F13="x",1,0)</f>
        <v>0</v>
      </c>
      <c r="AC13" s="9"/>
      <c r="AD13" s="9"/>
      <c r="AE13" s="9"/>
      <c r="AF13" s="299">
        <f t="shared" ref="AF13:AF43" si="1">IF(B13=$R$7,$R$19,IF(B13=$S$7,$S$19,IF(B13=$T$7,$T$19,IF(B13=$U$7,$U$19,IF(B13=$V$7,$V$19,IF(B13=$W$7,$W$19,IF(B13=$X$7,$X$19,0)))))))</f>
        <v>0</v>
      </c>
      <c r="AG13" s="299"/>
      <c r="AH13" s="28"/>
      <c r="AI13" s="28">
        <f>IF(E13="x",AF13-AF13,IF(F13="x",AF13-AF13,IF(G13="x",AF13-AF13,AF13)))</f>
        <v>0</v>
      </c>
      <c r="AJ13" s="9"/>
      <c r="AO13" s="215" t="b">
        <f t="shared" ref="AO13:AO19" si="2">IF(B13="So",IF(J13&lt;10,L13,J13))</f>
        <v>0</v>
      </c>
      <c r="AP13" s="215" t="b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AV12+AU13</f>
        <v>0</v>
      </c>
    </row>
    <row r="14" spans="2:48" s="10" customFormat="1" ht="15" customHeight="1" x14ac:dyDescent="0.2">
      <c r="B14" s="228">
        <f>B13+1</f>
        <v>45993</v>
      </c>
      <c r="C14" s="231">
        <f>WEEKDAY(B14)</f>
        <v>3</v>
      </c>
      <c r="D14" s="234">
        <f>D13+1</f>
        <v>45993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35"/>
      <c r="J14" s="213"/>
      <c r="K14" s="213"/>
      <c r="L14" s="80">
        <f t="shared" ref="L14:L43" si="3">AT14</f>
        <v>0</v>
      </c>
      <c r="M14" s="212"/>
      <c r="N14" s="80">
        <f t="shared" ref="N14:N43" si="4">IF(C14=1,L14,0)</f>
        <v>0</v>
      </c>
      <c r="O14" s="80">
        <f t="shared" ref="O14:O43" si="5">IF(AP14=FALSE,0,L14)</f>
        <v>0</v>
      </c>
      <c r="P14" s="5"/>
      <c r="Q14" s="300">
        <f t="shared" ref="Q14:Q40" si="6">IF(E14="o",3.95,IF(OR(E14&gt;" ",F14&gt;" ",G14&gt;" "),0,HLOOKUP(C14,$R$7:$X$8,2,FALSE)))</f>
        <v>0</v>
      </c>
      <c r="R14" s="301"/>
      <c r="S14" s="302">
        <f t="shared" ref="S14:S43" si="7">IF(F14&gt;" ",0,IF(G14&gt;" ",0,IF(L14&gt;0,L14,0)))</f>
        <v>0</v>
      </c>
      <c r="T14" s="303"/>
      <c r="U14" s="297">
        <f t="shared" ref="U14:U43" si="8">IF(OR(Q14&gt;0,S14&lt;&gt;0),ROUND(S14-Q14,2),0)</f>
        <v>0</v>
      </c>
      <c r="V14" s="308"/>
      <c r="W14" s="297">
        <f>ROUND(W13+U14,2)</f>
        <v>0</v>
      </c>
      <c r="X14" s="298"/>
      <c r="Y14" s="9"/>
      <c r="Z14" s="115">
        <f>Z13+U14</f>
        <v>-7.9</v>
      </c>
      <c r="AA14" s="9"/>
      <c r="AB14" s="96">
        <f t="shared" ref="AB14:AB43" si="9">IF(F14="x",1,0)</f>
        <v>0</v>
      </c>
      <c r="AC14" s="9"/>
      <c r="AD14" s="9"/>
      <c r="AE14" s="9"/>
      <c r="AF14" s="299">
        <f t="shared" si="1"/>
        <v>0</v>
      </c>
      <c r="AG14" s="299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2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8">
        <f t="shared" ref="B15:B40" si="16">B14+1</f>
        <v>45994</v>
      </c>
      <c r="C15" s="231">
        <f t="shared" ref="C15:C40" si="17">WEEKDAY(B15)</f>
        <v>4</v>
      </c>
      <c r="D15" s="234">
        <f t="shared" ref="D15:D40" si="18">D14+1</f>
        <v>45994</v>
      </c>
      <c r="E15" s="281" t="str">
        <f>IFERROR(VLOOKUP($D15,Feiertage!$A$4:$C$31,2,FALSE),"")</f>
        <v/>
      </c>
      <c r="F15" s="78"/>
      <c r="G15" s="78"/>
      <c r="H15" s="79" t="str">
        <f>IFERROR(VLOOKUP($D15,Feiertage!$A$4:$C$31,3,FALSE),"")</f>
        <v/>
      </c>
      <c r="I15" s="35"/>
      <c r="J15" s="214"/>
      <c r="K15" s="214"/>
      <c r="L15" s="80">
        <f t="shared" si="3"/>
        <v>0</v>
      </c>
      <c r="M15" s="212"/>
      <c r="N15" s="80">
        <f t="shared" si="4"/>
        <v>0</v>
      </c>
      <c r="O15" s="80">
        <f t="shared" si="5"/>
        <v>0</v>
      </c>
      <c r="P15" s="4"/>
      <c r="Q15" s="300">
        <f t="shared" si="6"/>
        <v>0</v>
      </c>
      <c r="R15" s="301"/>
      <c r="S15" s="302">
        <f t="shared" si="7"/>
        <v>0</v>
      </c>
      <c r="T15" s="303"/>
      <c r="U15" s="297">
        <f t="shared" si="8"/>
        <v>0</v>
      </c>
      <c r="V15" s="308"/>
      <c r="W15" s="297">
        <f t="shared" ref="W15:W40" si="19">ROUND(W14+U15,2)</f>
        <v>0</v>
      </c>
      <c r="X15" s="298"/>
      <c r="Y15" s="9"/>
      <c r="Z15" s="115">
        <f t="shared" ref="Z15:Z40" si="20">Z14+U15</f>
        <v>-7.9</v>
      </c>
      <c r="AA15" s="9"/>
      <c r="AB15" s="96">
        <f t="shared" si="9"/>
        <v>0</v>
      </c>
      <c r="AC15" s="9"/>
      <c r="AD15" s="9"/>
      <c r="AE15" s="9"/>
      <c r="AF15" s="299">
        <f t="shared" si="1"/>
        <v>0</v>
      </c>
      <c r="AG15" s="299"/>
      <c r="AH15" s="28"/>
      <c r="AI15" s="28">
        <f t="shared" si="10"/>
        <v>0</v>
      </c>
      <c r="AO15" s="215" t="b">
        <f t="shared" si="2"/>
        <v>0</v>
      </c>
      <c r="AP15" s="215" t="b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8">
        <f t="shared" si="16"/>
        <v>45995</v>
      </c>
      <c r="C16" s="231">
        <f t="shared" si="17"/>
        <v>5</v>
      </c>
      <c r="D16" s="234">
        <f t="shared" si="18"/>
        <v>45995</v>
      </c>
      <c r="E16" s="281" t="str">
        <f>IFERROR(VLOOKUP($D16,Feiertage!$A$4:$C$31,2,FALSE),"")</f>
        <v/>
      </c>
      <c r="F16" s="81"/>
      <c r="G16" s="81"/>
      <c r="H16" s="79" t="str">
        <f>IFERROR(VLOOKUP($D16,Feiertage!$A$4:$C$31,3,FALSE),"")</f>
        <v/>
      </c>
      <c r="I16" s="35"/>
      <c r="J16" s="214"/>
      <c r="K16" s="214"/>
      <c r="L16" s="80">
        <f t="shared" si="3"/>
        <v>0</v>
      </c>
      <c r="M16" s="212"/>
      <c r="N16" s="80">
        <f t="shared" si="4"/>
        <v>0</v>
      </c>
      <c r="O16" s="80">
        <f t="shared" si="5"/>
        <v>0</v>
      </c>
      <c r="P16" s="4"/>
      <c r="Q16" s="300">
        <f t="shared" si="6"/>
        <v>0</v>
      </c>
      <c r="R16" s="301"/>
      <c r="S16" s="302">
        <f t="shared" si="7"/>
        <v>0</v>
      </c>
      <c r="T16" s="303"/>
      <c r="U16" s="297">
        <f t="shared" si="8"/>
        <v>0</v>
      </c>
      <c r="V16" s="308"/>
      <c r="W16" s="297">
        <f t="shared" si="19"/>
        <v>0</v>
      </c>
      <c r="X16" s="298"/>
      <c r="Y16" s="9"/>
      <c r="Z16" s="115">
        <f t="shared" si="20"/>
        <v>-7.9</v>
      </c>
      <c r="AA16" s="9"/>
      <c r="AB16" s="96">
        <f t="shared" si="9"/>
        <v>0</v>
      </c>
      <c r="AC16" s="9"/>
      <c r="AD16" s="9"/>
      <c r="AE16" s="9"/>
      <c r="AF16" s="299">
        <f t="shared" si="1"/>
        <v>0</v>
      </c>
      <c r="AG16" s="299"/>
      <c r="AH16" s="28"/>
      <c r="AI16" s="28">
        <f t="shared" si="10"/>
        <v>0</v>
      </c>
      <c r="AO16" s="215" t="b">
        <f t="shared" si="2"/>
        <v>0</v>
      </c>
      <c r="AP16" s="215" t="b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48" s="10" customFormat="1" ht="15" customHeight="1" x14ac:dyDescent="0.2">
      <c r="B17" s="228">
        <f t="shared" si="16"/>
        <v>45996</v>
      </c>
      <c r="C17" s="231">
        <f t="shared" si="17"/>
        <v>6</v>
      </c>
      <c r="D17" s="234">
        <f t="shared" si="18"/>
        <v>45996</v>
      </c>
      <c r="E17" s="281" t="str">
        <f>IFERROR(VLOOKUP($D17,Feiertage!$A$4:$C$31,2,FALSE),"")</f>
        <v/>
      </c>
      <c r="F17" s="81"/>
      <c r="G17" s="81"/>
      <c r="H17" s="79" t="str">
        <f>IFERROR(VLOOKUP($D17,Feiertage!$A$4:$C$31,3,FALSE),"")</f>
        <v/>
      </c>
      <c r="I17" s="35"/>
      <c r="J17" s="214"/>
      <c r="K17" s="214"/>
      <c r="L17" s="80">
        <f t="shared" si="3"/>
        <v>0</v>
      </c>
      <c r="M17" s="212"/>
      <c r="N17" s="80">
        <f t="shared" si="4"/>
        <v>0</v>
      </c>
      <c r="O17" s="80">
        <f t="shared" si="5"/>
        <v>0</v>
      </c>
      <c r="P17" s="4"/>
      <c r="Q17" s="300">
        <f t="shared" si="6"/>
        <v>0</v>
      </c>
      <c r="R17" s="301"/>
      <c r="S17" s="302">
        <f t="shared" si="7"/>
        <v>0</v>
      </c>
      <c r="T17" s="303"/>
      <c r="U17" s="297">
        <f t="shared" si="8"/>
        <v>0</v>
      </c>
      <c r="V17" s="308"/>
      <c r="W17" s="297">
        <f t="shared" si="19"/>
        <v>0</v>
      </c>
      <c r="X17" s="298"/>
      <c r="Y17" s="9"/>
      <c r="Z17" s="115">
        <f t="shared" si="20"/>
        <v>-7.9</v>
      </c>
      <c r="AA17" s="9"/>
      <c r="AB17" s="96">
        <f t="shared" si="9"/>
        <v>0</v>
      </c>
      <c r="AC17" s="9"/>
      <c r="AD17" s="9"/>
      <c r="AE17" s="9"/>
      <c r="AF17" s="299">
        <f t="shared" si="1"/>
        <v>0</v>
      </c>
      <c r="AG17" s="299"/>
      <c r="AH17" s="28"/>
      <c r="AI17" s="28">
        <f t="shared" si="10"/>
        <v>0</v>
      </c>
      <c r="AO17" s="215" t="b">
        <f t="shared" si="2"/>
        <v>0</v>
      </c>
      <c r="AP17" s="215" t="b">
        <f t="shared" si="11"/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48" s="10" customFormat="1" ht="15" customHeight="1" x14ac:dyDescent="0.2">
      <c r="B18" s="228">
        <f t="shared" si="16"/>
        <v>45997</v>
      </c>
      <c r="C18" s="231">
        <f t="shared" si="17"/>
        <v>7</v>
      </c>
      <c r="D18" s="234">
        <f t="shared" si="18"/>
        <v>45997</v>
      </c>
      <c r="E18" s="281" t="str">
        <f>IFERROR(VLOOKUP($D18,Feiertage!$A$4:$C$31,2,FALSE),"")</f>
        <v/>
      </c>
      <c r="F18" s="78"/>
      <c r="G18" s="78"/>
      <c r="H18" s="79" t="str">
        <f>IFERROR(VLOOKUP($D18,Feiertage!$A$4:$C$31,3,FALSE),"")</f>
        <v/>
      </c>
      <c r="I18" s="35"/>
      <c r="J18" s="214"/>
      <c r="K18" s="214"/>
      <c r="L18" s="80">
        <f t="shared" si="3"/>
        <v>0</v>
      </c>
      <c r="M18" s="212"/>
      <c r="N18" s="80">
        <f t="shared" si="4"/>
        <v>0</v>
      </c>
      <c r="O18" s="80">
        <f t="shared" si="5"/>
        <v>0</v>
      </c>
      <c r="P18" s="4"/>
      <c r="Q18" s="300">
        <f t="shared" si="6"/>
        <v>0</v>
      </c>
      <c r="R18" s="301"/>
      <c r="S18" s="302">
        <f t="shared" si="7"/>
        <v>0</v>
      </c>
      <c r="T18" s="303"/>
      <c r="U18" s="297">
        <f t="shared" si="8"/>
        <v>0</v>
      </c>
      <c r="V18" s="308"/>
      <c r="W18" s="297">
        <f t="shared" si="19"/>
        <v>0</v>
      </c>
      <c r="X18" s="298"/>
      <c r="Y18" s="9"/>
      <c r="Z18" s="115">
        <f t="shared" si="20"/>
        <v>-7.9</v>
      </c>
      <c r="AA18" s="9"/>
      <c r="AB18" s="96">
        <f t="shared" si="9"/>
        <v>0</v>
      </c>
      <c r="AC18" s="9"/>
      <c r="AD18" s="9"/>
      <c r="AE18" s="9"/>
      <c r="AF18" s="299">
        <f t="shared" si="1"/>
        <v>0</v>
      </c>
      <c r="AG18" s="299"/>
      <c r="AH18" s="28"/>
      <c r="AI18" s="28">
        <f t="shared" si="10"/>
        <v>0</v>
      </c>
      <c r="AO18" s="215" t="b">
        <f t="shared" si="2"/>
        <v>0</v>
      </c>
      <c r="AP18" s="215" t="b">
        <f t="shared" si="11"/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48" s="10" customFormat="1" ht="15" customHeight="1" x14ac:dyDescent="0.2">
      <c r="B19" s="228">
        <f t="shared" si="16"/>
        <v>45998</v>
      </c>
      <c r="C19" s="231">
        <f t="shared" si="17"/>
        <v>1</v>
      </c>
      <c r="D19" s="234">
        <f t="shared" si="18"/>
        <v>45998</v>
      </c>
      <c r="E19" s="281" t="str">
        <f>IFERROR(VLOOKUP($D19,Feiertage!$A$4:$C$31,2,FALSE),"")</f>
        <v xml:space="preserve"> </v>
      </c>
      <c r="F19" s="78"/>
      <c r="G19" s="78"/>
      <c r="H19" s="79" t="str">
        <f>IFERROR(VLOOKUP($D19,Feiertage!$A$4:$C$31,3,FALSE),"")</f>
        <v>2. Advent</v>
      </c>
      <c r="I19" s="35"/>
      <c r="J19" s="211"/>
      <c r="K19" s="211"/>
      <c r="L19" s="80">
        <f t="shared" si="3"/>
        <v>0</v>
      </c>
      <c r="M19" s="212"/>
      <c r="N19" s="80">
        <f t="shared" si="4"/>
        <v>0</v>
      </c>
      <c r="O19" s="80">
        <f t="shared" si="5"/>
        <v>0</v>
      </c>
      <c r="P19" s="4"/>
      <c r="Q19" s="300">
        <f t="shared" si="6"/>
        <v>0</v>
      </c>
      <c r="R19" s="301"/>
      <c r="S19" s="302">
        <f t="shared" si="7"/>
        <v>0</v>
      </c>
      <c r="T19" s="303"/>
      <c r="U19" s="297">
        <f t="shared" si="8"/>
        <v>0</v>
      </c>
      <c r="V19" s="308"/>
      <c r="W19" s="297">
        <f t="shared" si="19"/>
        <v>0</v>
      </c>
      <c r="X19" s="298"/>
      <c r="Y19" s="9"/>
      <c r="Z19" s="115">
        <f t="shared" si="20"/>
        <v>-7.9</v>
      </c>
      <c r="AA19" s="9"/>
      <c r="AB19" s="96">
        <f t="shared" si="9"/>
        <v>0</v>
      </c>
      <c r="AC19" s="9"/>
      <c r="AD19" s="9"/>
      <c r="AE19" s="9"/>
      <c r="AF19" s="299">
        <f t="shared" si="1"/>
        <v>0</v>
      </c>
      <c r="AG19" s="299"/>
      <c r="AI19" s="28">
        <f t="shared" si="10"/>
        <v>0</v>
      </c>
      <c r="AO19" s="215" t="b">
        <f t="shared" si="2"/>
        <v>0</v>
      </c>
      <c r="AP19" s="215" t="b">
        <f t="shared" si="11"/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</row>
    <row r="20" spans="2:48" s="10" customFormat="1" ht="15" customHeight="1" x14ac:dyDescent="0.2">
      <c r="B20" s="228">
        <f t="shared" si="16"/>
        <v>45999</v>
      </c>
      <c r="C20" s="231">
        <f t="shared" si="17"/>
        <v>2</v>
      </c>
      <c r="D20" s="234">
        <f t="shared" si="18"/>
        <v>45999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35"/>
      <c r="J20" s="211"/>
      <c r="K20" s="211"/>
      <c r="L20" s="80">
        <f t="shared" si="3"/>
        <v>0</v>
      </c>
      <c r="M20" s="212"/>
      <c r="N20" s="80">
        <f t="shared" si="4"/>
        <v>0</v>
      </c>
      <c r="O20" s="80">
        <f t="shared" si="5"/>
        <v>0</v>
      </c>
      <c r="P20" s="4"/>
      <c r="Q20" s="300">
        <f t="shared" si="6"/>
        <v>0</v>
      </c>
      <c r="R20" s="301"/>
      <c r="S20" s="302">
        <f t="shared" si="7"/>
        <v>0</v>
      </c>
      <c r="T20" s="303"/>
      <c r="U20" s="297">
        <f t="shared" si="8"/>
        <v>0</v>
      </c>
      <c r="V20" s="308"/>
      <c r="W20" s="297">
        <f t="shared" si="19"/>
        <v>0</v>
      </c>
      <c r="X20" s="298"/>
      <c r="Y20" s="9"/>
      <c r="Z20" s="115">
        <f t="shared" si="20"/>
        <v>-7.9</v>
      </c>
      <c r="AA20" s="9"/>
      <c r="AB20" s="96">
        <f t="shared" si="9"/>
        <v>0</v>
      </c>
      <c r="AC20" s="9"/>
      <c r="AD20" s="9"/>
      <c r="AE20" s="9"/>
      <c r="AF20" s="299">
        <f t="shared" si="1"/>
        <v>0</v>
      </c>
      <c r="AG20" s="299"/>
      <c r="AI20" s="28">
        <f t="shared" si="10"/>
        <v>0</v>
      </c>
      <c r="AO20" s="215" t="b">
        <f t="shared" ref="AO20:AO43" si="22">IF(B20="So",IF(J20&lt;10,L20,J20))</f>
        <v>0</v>
      </c>
      <c r="AP20" s="215" t="b">
        <f t="shared" si="11"/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48" s="10" customFormat="1" ht="15" customHeight="1" x14ac:dyDescent="0.2">
      <c r="B21" s="228">
        <f t="shared" si="16"/>
        <v>46000</v>
      </c>
      <c r="C21" s="231">
        <f t="shared" si="17"/>
        <v>3</v>
      </c>
      <c r="D21" s="234">
        <f t="shared" si="18"/>
        <v>46000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35"/>
      <c r="J21" s="213"/>
      <c r="K21" s="213"/>
      <c r="L21" s="80">
        <f t="shared" si="3"/>
        <v>0</v>
      </c>
      <c r="M21" s="212"/>
      <c r="N21" s="80">
        <f t="shared" si="4"/>
        <v>0</v>
      </c>
      <c r="O21" s="80">
        <f t="shared" si="5"/>
        <v>0</v>
      </c>
      <c r="P21" s="4"/>
      <c r="Q21" s="300">
        <f t="shared" si="6"/>
        <v>0</v>
      </c>
      <c r="R21" s="301"/>
      <c r="S21" s="302">
        <f t="shared" si="7"/>
        <v>0</v>
      </c>
      <c r="T21" s="303"/>
      <c r="U21" s="297">
        <f t="shared" si="8"/>
        <v>0</v>
      </c>
      <c r="V21" s="308"/>
      <c r="W21" s="297">
        <f t="shared" si="19"/>
        <v>0</v>
      </c>
      <c r="X21" s="298"/>
      <c r="Y21" s="9"/>
      <c r="Z21" s="115">
        <f t="shared" si="20"/>
        <v>-7.9</v>
      </c>
      <c r="AA21" s="9"/>
      <c r="AB21" s="96">
        <f t="shared" si="9"/>
        <v>0</v>
      </c>
      <c r="AC21" s="9"/>
      <c r="AD21" s="9"/>
      <c r="AE21" s="9"/>
      <c r="AF21" s="299">
        <f t="shared" si="1"/>
        <v>0</v>
      </c>
      <c r="AG21" s="299"/>
      <c r="AI21" s="28">
        <f t="shared" si="10"/>
        <v>0</v>
      </c>
      <c r="AO21" s="215" t="b">
        <f t="shared" si="22"/>
        <v>0</v>
      </c>
      <c r="AP21" s="215" t="b">
        <f t="shared" si="11"/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48" s="10" customFormat="1" ht="15" customHeight="1" x14ac:dyDescent="0.2">
      <c r="B22" s="228">
        <f t="shared" si="16"/>
        <v>46001</v>
      </c>
      <c r="C22" s="231">
        <f t="shared" si="17"/>
        <v>4</v>
      </c>
      <c r="D22" s="234">
        <f t="shared" si="18"/>
        <v>46001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35"/>
      <c r="J22" s="214"/>
      <c r="K22" s="214"/>
      <c r="L22" s="80">
        <f t="shared" si="3"/>
        <v>0</v>
      </c>
      <c r="M22" s="212"/>
      <c r="N22" s="80">
        <f t="shared" si="4"/>
        <v>0</v>
      </c>
      <c r="O22" s="80">
        <f t="shared" si="5"/>
        <v>0</v>
      </c>
      <c r="P22" s="4"/>
      <c r="Q22" s="300">
        <f t="shared" si="6"/>
        <v>0</v>
      </c>
      <c r="R22" s="301"/>
      <c r="S22" s="302">
        <f t="shared" si="7"/>
        <v>0</v>
      </c>
      <c r="T22" s="303"/>
      <c r="U22" s="297">
        <f t="shared" si="8"/>
        <v>0</v>
      </c>
      <c r="V22" s="308"/>
      <c r="W22" s="297">
        <f t="shared" si="19"/>
        <v>0</v>
      </c>
      <c r="X22" s="298"/>
      <c r="Y22" s="9"/>
      <c r="Z22" s="115">
        <f t="shared" si="20"/>
        <v>-7.9</v>
      </c>
      <c r="AA22" s="9"/>
      <c r="AB22" s="96">
        <f t="shared" si="9"/>
        <v>0</v>
      </c>
      <c r="AC22" s="9"/>
      <c r="AD22" s="9"/>
      <c r="AE22" s="9"/>
      <c r="AF22" s="299">
        <f t="shared" si="1"/>
        <v>0</v>
      </c>
      <c r="AG22" s="299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48" s="10" customFormat="1" ht="15" customHeight="1" x14ac:dyDescent="0.2">
      <c r="B23" s="228">
        <f t="shared" si="16"/>
        <v>46002</v>
      </c>
      <c r="C23" s="231">
        <f t="shared" si="17"/>
        <v>5</v>
      </c>
      <c r="D23" s="234">
        <f t="shared" si="18"/>
        <v>46002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35"/>
      <c r="J23" s="214"/>
      <c r="K23" s="214"/>
      <c r="L23" s="80">
        <f t="shared" si="3"/>
        <v>0</v>
      </c>
      <c r="M23" s="212"/>
      <c r="N23" s="80">
        <f t="shared" si="4"/>
        <v>0</v>
      </c>
      <c r="O23" s="80">
        <f t="shared" si="5"/>
        <v>0</v>
      </c>
      <c r="P23" s="4"/>
      <c r="Q23" s="300">
        <f t="shared" si="6"/>
        <v>0</v>
      </c>
      <c r="R23" s="301"/>
      <c r="S23" s="302">
        <f t="shared" si="7"/>
        <v>0</v>
      </c>
      <c r="T23" s="303"/>
      <c r="U23" s="297">
        <f t="shared" si="8"/>
        <v>0</v>
      </c>
      <c r="V23" s="308"/>
      <c r="W23" s="297">
        <f t="shared" si="19"/>
        <v>0</v>
      </c>
      <c r="X23" s="298"/>
      <c r="Y23" s="9"/>
      <c r="Z23" s="115">
        <f t="shared" si="20"/>
        <v>-7.9</v>
      </c>
      <c r="AA23" s="9"/>
      <c r="AB23" s="96">
        <f t="shared" si="9"/>
        <v>0</v>
      </c>
      <c r="AC23" s="9"/>
      <c r="AD23" s="9"/>
      <c r="AE23" s="9"/>
      <c r="AF23" s="299">
        <f t="shared" si="1"/>
        <v>0</v>
      </c>
      <c r="AG23" s="299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48" s="10" customFormat="1" ht="15" customHeight="1" x14ac:dyDescent="0.2">
      <c r="B24" s="228">
        <f t="shared" si="16"/>
        <v>46003</v>
      </c>
      <c r="C24" s="231">
        <f t="shared" si="17"/>
        <v>6</v>
      </c>
      <c r="D24" s="234">
        <f t="shared" si="18"/>
        <v>46003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35"/>
      <c r="J24" s="214"/>
      <c r="K24" s="214"/>
      <c r="L24" s="80">
        <f t="shared" si="3"/>
        <v>0</v>
      </c>
      <c r="M24" s="212"/>
      <c r="N24" s="80">
        <f t="shared" si="4"/>
        <v>0</v>
      </c>
      <c r="O24" s="80">
        <f t="shared" si="5"/>
        <v>0</v>
      </c>
      <c r="P24" s="4"/>
      <c r="Q24" s="300">
        <f t="shared" si="6"/>
        <v>0</v>
      </c>
      <c r="R24" s="301"/>
      <c r="S24" s="302">
        <f t="shared" si="7"/>
        <v>0</v>
      </c>
      <c r="T24" s="303"/>
      <c r="U24" s="297">
        <f t="shared" si="8"/>
        <v>0</v>
      </c>
      <c r="V24" s="308"/>
      <c r="W24" s="297">
        <f t="shared" si="19"/>
        <v>0</v>
      </c>
      <c r="X24" s="298"/>
      <c r="Y24" s="9"/>
      <c r="Z24" s="115">
        <f t="shared" si="20"/>
        <v>-7.9</v>
      </c>
      <c r="AA24" s="9"/>
      <c r="AB24" s="96">
        <f t="shared" si="9"/>
        <v>0</v>
      </c>
      <c r="AC24" s="9"/>
      <c r="AD24" s="9"/>
      <c r="AE24" s="9"/>
      <c r="AF24" s="299">
        <f t="shared" si="1"/>
        <v>0</v>
      </c>
      <c r="AG24" s="299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48" s="10" customFormat="1" ht="15" customHeight="1" x14ac:dyDescent="0.2">
      <c r="B25" s="228">
        <f t="shared" si="16"/>
        <v>46004</v>
      </c>
      <c r="C25" s="231">
        <f t="shared" si="17"/>
        <v>7</v>
      </c>
      <c r="D25" s="234">
        <f t="shared" si="18"/>
        <v>46004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35"/>
      <c r="J25" s="213"/>
      <c r="K25" s="213"/>
      <c r="L25" s="80">
        <f t="shared" si="3"/>
        <v>0</v>
      </c>
      <c r="M25" s="212"/>
      <c r="N25" s="80">
        <f t="shared" si="4"/>
        <v>0</v>
      </c>
      <c r="O25" s="80">
        <f t="shared" si="5"/>
        <v>0</v>
      </c>
      <c r="P25" s="4"/>
      <c r="Q25" s="300">
        <f t="shared" si="6"/>
        <v>0</v>
      </c>
      <c r="R25" s="301"/>
      <c r="S25" s="302">
        <f t="shared" si="7"/>
        <v>0</v>
      </c>
      <c r="T25" s="303"/>
      <c r="U25" s="297">
        <f t="shared" si="8"/>
        <v>0</v>
      </c>
      <c r="V25" s="308"/>
      <c r="W25" s="297">
        <f t="shared" si="19"/>
        <v>0</v>
      </c>
      <c r="X25" s="298"/>
      <c r="Y25" s="9"/>
      <c r="Z25" s="115">
        <f t="shared" si="20"/>
        <v>-7.9</v>
      </c>
      <c r="AA25" s="9"/>
      <c r="AB25" s="96">
        <f t="shared" si="9"/>
        <v>0</v>
      </c>
      <c r="AC25" s="9"/>
      <c r="AD25" s="9"/>
      <c r="AE25" s="9"/>
      <c r="AF25" s="299">
        <f t="shared" si="1"/>
        <v>0</v>
      </c>
      <c r="AG25" s="299"/>
      <c r="AI25" s="28">
        <f t="shared" si="10"/>
        <v>0</v>
      </c>
      <c r="AO25" s="215" t="b">
        <f t="shared" si="22"/>
        <v>0</v>
      </c>
      <c r="AP25" s="215" t="b">
        <f t="shared" si="11"/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48" s="10" customFormat="1" ht="15" customHeight="1" x14ac:dyDescent="0.2">
      <c r="B26" s="228">
        <f t="shared" si="16"/>
        <v>46005</v>
      </c>
      <c r="C26" s="231">
        <f t="shared" si="17"/>
        <v>1</v>
      </c>
      <c r="D26" s="234">
        <f t="shared" si="18"/>
        <v>46005</v>
      </c>
      <c r="E26" s="281" t="str">
        <f>IFERROR(VLOOKUP($D26,Feiertage!$A$4:$C$31,2,FALSE),"")</f>
        <v xml:space="preserve"> </v>
      </c>
      <c r="F26" s="78"/>
      <c r="G26" s="78"/>
      <c r="H26" s="79" t="str">
        <f>IFERROR(VLOOKUP($D26,Feiertage!$A$4:$C$31,3,FALSE),"")</f>
        <v>3. Advent</v>
      </c>
      <c r="I26" s="35"/>
      <c r="J26" s="211"/>
      <c r="K26" s="211"/>
      <c r="L26" s="80">
        <f t="shared" si="3"/>
        <v>0</v>
      </c>
      <c r="M26" s="212"/>
      <c r="N26" s="80">
        <f t="shared" si="4"/>
        <v>0</v>
      </c>
      <c r="O26" s="80">
        <f t="shared" si="5"/>
        <v>0</v>
      </c>
      <c r="P26" s="4"/>
      <c r="Q26" s="300">
        <f t="shared" si="6"/>
        <v>0</v>
      </c>
      <c r="R26" s="301"/>
      <c r="S26" s="302">
        <f t="shared" si="7"/>
        <v>0</v>
      </c>
      <c r="T26" s="303"/>
      <c r="U26" s="297">
        <f t="shared" si="8"/>
        <v>0</v>
      </c>
      <c r="V26" s="308"/>
      <c r="W26" s="297">
        <f t="shared" si="19"/>
        <v>0</v>
      </c>
      <c r="X26" s="298"/>
      <c r="Y26" s="9"/>
      <c r="Z26" s="115">
        <f t="shared" si="20"/>
        <v>-7.9</v>
      </c>
      <c r="AA26" s="9"/>
      <c r="AB26" s="96">
        <f t="shared" si="9"/>
        <v>0</v>
      </c>
      <c r="AC26" s="9"/>
      <c r="AD26" s="9"/>
      <c r="AE26" s="9"/>
      <c r="AF26" s="299">
        <f t="shared" si="1"/>
        <v>0</v>
      </c>
      <c r="AG26" s="299"/>
      <c r="AI26" s="28">
        <f t="shared" si="10"/>
        <v>0</v>
      </c>
      <c r="AO26" s="215" t="b">
        <f t="shared" si="22"/>
        <v>0</v>
      </c>
      <c r="AP26" s="215" t="b">
        <f t="shared" si="11"/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48" s="10" customFormat="1" ht="15" customHeight="1" x14ac:dyDescent="0.2">
      <c r="B27" s="228">
        <f t="shared" si="16"/>
        <v>46006</v>
      </c>
      <c r="C27" s="231">
        <f t="shared" si="17"/>
        <v>2</v>
      </c>
      <c r="D27" s="234">
        <f t="shared" si="18"/>
        <v>46006</v>
      </c>
      <c r="E27" s="281" t="str">
        <f>IFERROR(VLOOKUP($D27,Feiertage!$A$4:$C$31,2,FALSE),"")</f>
        <v/>
      </c>
      <c r="F27" s="78"/>
      <c r="G27" s="78"/>
      <c r="H27" s="79" t="str">
        <f>IFERROR(VLOOKUP($D27,Feiertage!$A$4:$C$31,3,FALSE),"")</f>
        <v/>
      </c>
      <c r="I27" s="35"/>
      <c r="J27" s="211"/>
      <c r="K27" s="211"/>
      <c r="L27" s="80">
        <f t="shared" si="3"/>
        <v>0</v>
      </c>
      <c r="M27" s="212"/>
      <c r="N27" s="80">
        <f t="shared" si="4"/>
        <v>0</v>
      </c>
      <c r="O27" s="80">
        <f t="shared" si="5"/>
        <v>0</v>
      </c>
      <c r="P27" s="4"/>
      <c r="Q27" s="300">
        <f t="shared" si="6"/>
        <v>0</v>
      </c>
      <c r="R27" s="301"/>
      <c r="S27" s="302">
        <f t="shared" si="7"/>
        <v>0</v>
      </c>
      <c r="T27" s="303"/>
      <c r="U27" s="297">
        <f t="shared" si="8"/>
        <v>0</v>
      </c>
      <c r="V27" s="308"/>
      <c r="W27" s="297">
        <f t="shared" si="19"/>
        <v>0</v>
      </c>
      <c r="X27" s="298"/>
      <c r="Y27" s="9"/>
      <c r="Z27" s="115">
        <f t="shared" si="20"/>
        <v>-7.9</v>
      </c>
      <c r="AA27" s="9"/>
      <c r="AB27" s="96">
        <f t="shared" si="9"/>
        <v>0</v>
      </c>
      <c r="AC27" s="9"/>
      <c r="AD27" s="9"/>
      <c r="AE27" s="9"/>
      <c r="AF27" s="299">
        <f t="shared" si="1"/>
        <v>0</v>
      </c>
      <c r="AG27" s="299"/>
      <c r="AI27" s="28">
        <f t="shared" si="10"/>
        <v>0</v>
      </c>
      <c r="AO27" s="215" t="b">
        <f t="shared" si="22"/>
        <v>0</v>
      </c>
      <c r="AP27" s="215" t="b">
        <f t="shared" si="11"/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48" s="10" customFormat="1" ht="15" customHeight="1" x14ac:dyDescent="0.2">
      <c r="B28" s="228">
        <f t="shared" si="16"/>
        <v>46007</v>
      </c>
      <c r="C28" s="231">
        <f t="shared" si="17"/>
        <v>3</v>
      </c>
      <c r="D28" s="234">
        <f t="shared" si="18"/>
        <v>46007</v>
      </c>
      <c r="E28" s="281" t="str">
        <f>IFERROR(VLOOKUP($D28,Feiertage!$A$4:$C$31,2,FALSE),"")</f>
        <v/>
      </c>
      <c r="F28" s="78"/>
      <c r="G28" s="78"/>
      <c r="H28" s="79" t="str">
        <f>IFERROR(VLOOKUP($D28,Feiertage!$A$4:$C$31,3,FALSE),"")</f>
        <v/>
      </c>
      <c r="I28" s="35"/>
      <c r="J28" s="213"/>
      <c r="K28" s="213"/>
      <c r="L28" s="80">
        <f t="shared" si="3"/>
        <v>0</v>
      </c>
      <c r="M28" s="212"/>
      <c r="N28" s="80">
        <f t="shared" si="4"/>
        <v>0</v>
      </c>
      <c r="O28" s="80">
        <f t="shared" si="5"/>
        <v>0</v>
      </c>
      <c r="P28" s="4"/>
      <c r="Q28" s="300">
        <f t="shared" si="6"/>
        <v>0</v>
      </c>
      <c r="R28" s="301"/>
      <c r="S28" s="302">
        <f t="shared" si="7"/>
        <v>0</v>
      </c>
      <c r="T28" s="303"/>
      <c r="U28" s="297">
        <f t="shared" si="8"/>
        <v>0</v>
      </c>
      <c r="V28" s="308"/>
      <c r="W28" s="297">
        <f t="shared" si="19"/>
        <v>0</v>
      </c>
      <c r="X28" s="298"/>
      <c r="Y28" s="9"/>
      <c r="Z28" s="115">
        <f t="shared" si="20"/>
        <v>-7.9</v>
      </c>
      <c r="AA28" s="9"/>
      <c r="AB28" s="96">
        <f t="shared" si="9"/>
        <v>0</v>
      </c>
      <c r="AC28" s="9"/>
      <c r="AD28" s="9"/>
      <c r="AE28" s="9"/>
      <c r="AF28" s="299">
        <f t="shared" si="1"/>
        <v>0</v>
      </c>
      <c r="AG28" s="299"/>
      <c r="AI28" s="28">
        <f t="shared" si="10"/>
        <v>0</v>
      </c>
      <c r="AO28" s="215" t="b">
        <f t="shared" si="22"/>
        <v>0</v>
      </c>
      <c r="AP28" s="215" t="b">
        <f t="shared" si="11"/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48" s="10" customFormat="1" ht="15" customHeight="1" x14ac:dyDescent="0.2">
      <c r="B29" s="228">
        <f t="shared" si="16"/>
        <v>46008</v>
      </c>
      <c r="C29" s="231">
        <f t="shared" si="17"/>
        <v>4</v>
      </c>
      <c r="D29" s="234">
        <f t="shared" si="18"/>
        <v>46008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35"/>
      <c r="J29" s="214"/>
      <c r="K29" s="214"/>
      <c r="L29" s="80">
        <f t="shared" si="3"/>
        <v>0</v>
      </c>
      <c r="M29" s="212"/>
      <c r="N29" s="80">
        <f t="shared" si="4"/>
        <v>0</v>
      </c>
      <c r="O29" s="80">
        <f t="shared" si="5"/>
        <v>0</v>
      </c>
      <c r="P29" s="4"/>
      <c r="Q29" s="300">
        <f t="shared" si="6"/>
        <v>0</v>
      </c>
      <c r="R29" s="301"/>
      <c r="S29" s="302">
        <f t="shared" si="7"/>
        <v>0</v>
      </c>
      <c r="T29" s="303"/>
      <c r="U29" s="297">
        <f t="shared" si="8"/>
        <v>0</v>
      </c>
      <c r="V29" s="308"/>
      <c r="W29" s="297">
        <f t="shared" si="19"/>
        <v>0</v>
      </c>
      <c r="X29" s="298"/>
      <c r="Y29" s="9"/>
      <c r="Z29" s="115">
        <f t="shared" si="20"/>
        <v>-7.9</v>
      </c>
      <c r="AA29" s="9"/>
      <c r="AB29" s="96">
        <f t="shared" si="9"/>
        <v>0</v>
      </c>
      <c r="AC29" s="9"/>
      <c r="AD29" s="9"/>
      <c r="AE29" s="9"/>
      <c r="AF29" s="299">
        <f t="shared" si="1"/>
        <v>0</v>
      </c>
      <c r="AG29" s="299"/>
      <c r="AI29" s="28">
        <f t="shared" si="10"/>
        <v>0</v>
      </c>
      <c r="AO29" s="215" t="b">
        <f t="shared" si="22"/>
        <v>0</v>
      </c>
      <c r="AP29" s="215" t="b">
        <f t="shared" si="11"/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48" s="10" customFormat="1" ht="15" customHeight="1" x14ac:dyDescent="0.2">
      <c r="B30" s="228">
        <f t="shared" si="16"/>
        <v>46009</v>
      </c>
      <c r="C30" s="231">
        <f t="shared" si="17"/>
        <v>5</v>
      </c>
      <c r="D30" s="234">
        <f t="shared" si="18"/>
        <v>46009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35"/>
      <c r="J30" s="214"/>
      <c r="K30" s="214"/>
      <c r="L30" s="80">
        <f t="shared" si="3"/>
        <v>0</v>
      </c>
      <c r="M30" s="212"/>
      <c r="N30" s="80">
        <f t="shared" si="4"/>
        <v>0</v>
      </c>
      <c r="O30" s="80">
        <f t="shared" si="5"/>
        <v>0</v>
      </c>
      <c r="P30" s="4"/>
      <c r="Q30" s="300">
        <f t="shared" si="6"/>
        <v>0</v>
      </c>
      <c r="R30" s="301"/>
      <c r="S30" s="302">
        <f t="shared" si="7"/>
        <v>0</v>
      </c>
      <c r="T30" s="303"/>
      <c r="U30" s="297">
        <f t="shared" si="8"/>
        <v>0</v>
      </c>
      <c r="V30" s="308"/>
      <c r="W30" s="297">
        <f t="shared" si="19"/>
        <v>0</v>
      </c>
      <c r="X30" s="298"/>
      <c r="Y30" s="9"/>
      <c r="Z30" s="115">
        <f t="shared" si="20"/>
        <v>-7.9</v>
      </c>
      <c r="AA30" s="9"/>
      <c r="AB30" s="96">
        <f t="shared" si="9"/>
        <v>0</v>
      </c>
      <c r="AC30" s="9"/>
      <c r="AD30" s="9"/>
      <c r="AE30" s="9"/>
      <c r="AF30" s="299">
        <f t="shared" si="1"/>
        <v>0</v>
      </c>
      <c r="AG30" s="299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48" s="10" customFormat="1" ht="15" customHeight="1" x14ac:dyDescent="0.2">
      <c r="B31" s="228">
        <f t="shared" si="16"/>
        <v>46010</v>
      </c>
      <c r="C31" s="231">
        <f t="shared" si="17"/>
        <v>6</v>
      </c>
      <c r="D31" s="234">
        <f t="shared" si="18"/>
        <v>46010</v>
      </c>
      <c r="E31" s="281" t="str">
        <f>IFERROR(VLOOKUP($D31,Feiertage!$A$4:$C$31,2,FALSE),"")</f>
        <v/>
      </c>
      <c r="F31" s="78"/>
      <c r="G31" s="78"/>
      <c r="H31" s="79" t="str">
        <f>IFERROR(VLOOKUP($D31,Feiertage!$A$4:$C$31,3,FALSE),"")</f>
        <v/>
      </c>
      <c r="I31" s="35"/>
      <c r="J31" s="214"/>
      <c r="K31" s="214"/>
      <c r="L31" s="80">
        <f t="shared" si="3"/>
        <v>0</v>
      </c>
      <c r="M31" s="212"/>
      <c r="N31" s="80">
        <f t="shared" si="4"/>
        <v>0</v>
      </c>
      <c r="O31" s="80">
        <f t="shared" si="5"/>
        <v>0</v>
      </c>
      <c r="P31" s="4"/>
      <c r="Q31" s="300">
        <f t="shared" si="6"/>
        <v>0</v>
      </c>
      <c r="R31" s="301"/>
      <c r="S31" s="302">
        <f t="shared" si="7"/>
        <v>0</v>
      </c>
      <c r="T31" s="303"/>
      <c r="U31" s="297">
        <f t="shared" si="8"/>
        <v>0</v>
      </c>
      <c r="V31" s="308"/>
      <c r="W31" s="297">
        <f t="shared" si="19"/>
        <v>0</v>
      </c>
      <c r="X31" s="298"/>
      <c r="Y31" s="9"/>
      <c r="Z31" s="115">
        <f t="shared" si="20"/>
        <v>-7.9</v>
      </c>
      <c r="AA31" s="9"/>
      <c r="AB31" s="96">
        <f t="shared" si="9"/>
        <v>0</v>
      </c>
      <c r="AC31" s="9"/>
      <c r="AD31" s="9"/>
      <c r="AE31" s="9"/>
      <c r="AF31" s="299">
        <f t="shared" si="1"/>
        <v>0</v>
      </c>
      <c r="AG31" s="299"/>
      <c r="AI31" s="28">
        <f t="shared" si="10"/>
        <v>0</v>
      </c>
      <c r="AO31" s="215" t="b">
        <f t="shared" si="22"/>
        <v>0</v>
      </c>
      <c r="AP31" s="215" t="b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48" s="10" customFormat="1" ht="15" customHeight="1" x14ac:dyDescent="0.2">
      <c r="B32" s="228">
        <f t="shared" si="16"/>
        <v>46011</v>
      </c>
      <c r="C32" s="231">
        <f t="shared" si="17"/>
        <v>7</v>
      </c>
      <c r="D32" s="234">
        <f t="shared" si="18"/>
        <v>46011</v>
      </c>
      <c r="E32" s="281" t="str">
        <f>IFERROR(VLOOKUP($D32,Feiertage!$A$4:$C$31,2,FALSE),"")</f>
        <v/>
      </c>
      <c r="F32" s="78"/>
      <c r="G32" s="78"/>
      <c r="H32" s="79" t="str">
        <f>IFERROR(VLOOKUP($D32,Feiertage!$A$4:$C$31,3,FALSE),"")</f>
        <v/>
      </c>
      <c r="I32" s="35"/>
      <c r="J32" s="214"/>
      <c r="K32" s="214"/>
      <c r="L32" s="80">
        <f t="shared" si="3"/>
        <v>0</v>
      </c>
      <c r="M32" s="212"/>
      <c r="N32" s="80">
        <f t="shared" si="4"/>
        <v>0</v>
      </c>
      <c r="O32" s="80">
        <f t="shared" si="5"/>
        <v>0</v>
      </c>
      <c r="P32" s="4"/>
      <c r="Q32" s="300">
        <f t="shared" si="6"/>
        <v>0</v>
      </c>
      <c r="R32" s="301"/>
      <c r="S32" s="302">
        <f t="shared" si="7"/>
        <v>0</v>
      </c>
      <c r="T32" s="303"/>
      <c r="U32" s="297">
        <f t="shared" si="8"/>
        <v>0</v>
      </c>
      <c r="V32" s="308"/>
      <c r="W32" s="297">
        <f t="shared" si="19"/>
        <v>0</v>
      </c>
      <c r="X32" s="298"/>
      <c r="Y32" s="9"/>
      <c r="Z32" s="115">
        <f t="shared" si="20"/>
        <v>-7.9</v>
      </c>
      <c r="AA32" s="9"/>
      <c r="AB32" s="96">
        <f t="shared" si="9"/>
        <v>0</v>
      </c>
      <c r="AC32" s="9"/>
      <c r="AD32" s="9"/>
      <c r="AE32" s="9"/>
      <c r="AF32" s="299">
        <f t="shared" si="1"/>
        <v>0</v>
      </c>
      <c r="AG32" s="299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8">
        <f t="shared" si="16"/>
        <v>46012</v>
      </c>
      <c r="C33" s="231">
        <f t="shared" si="17"/>
        <v>1</v>
      </c>
      <c r="D33" s="234">
        <f t="shared" si="18"/>
        <v>46012</v>
      </c>
      <c r="E33" s="281" t="str">
        <f>IFERROR(VLOOKUP($D33,Feiertage!$A$4:$C$31,2,FALSE),"")</f>
        <v xml:space="preserve"> </v>
      </c>
      <c r="F33" s="78"/>
      <c r="G33" s="78"/>
      <c r="H33" s="79" t="str">
        <f>IFERROR(VLOOKUP($D33,Feiertage!$A$4:$C$31,3,FALSE),"")</f>
        <v>4. Advent</v>
      </c>
      <c r="I33" s="35"/>
      <c r="J33" s="211"/>
      <c r="K33" s="211"/>
      <c r="L33" s="80">
        <f t="shared" si="3"/>
        <v>0</v>
      </c>
      <c r="M33" s="212"/>
      <c r="N33" s="80">
        <f t="shared" si="4"/>
        <v>0</v>
      </c>
      <c r="O33" s="80">
        <f t="shared" si="5"/>
        <v>0</v>
      </c>
      <c r="P33" s="4"/>
      <c r="Q33" s="300">
        <f t="shared" si="6"/>
        <v>0</v>
      </c>
      <c r="R33" s="301"/>
      <c r="S33" s="302">
        <f t="shared" si="7"/>
        <v>0</v>
      </c>
      <c r="T33" s="303"/>
      <c r="U33" s="297">
        <f t="shared" si="8"/>
        <v>0</v>
      </c>
      <c r="V33" s="308"/>
      <c r="W33" s="297">
        <f t="shared" si="19"/>
        <v>0</v>
      </c>
      <c r="X33" s="298"/>
      <c r="Y33" s="9"/>
      <c r="Z33" s="115">
        <f t="shared" si="20"/>
        <v>-7.9</v>
      </c>
      <c r="AA33" s="9"/>
      <c r="AB33" s="96">
        <f t="shared" si="9"/>
        <v>0</v>
      </c>
      <c r="AC33" s="9"/>
      <c r="AD33" s="9"/>
      <c r="AE33" s="9"/>
      <c r="AF33" s="299">
        <f t="shared" si="1"/>
        <v>0</v>
      </c>
      <c r="AG33" s="299"/>
      <c r="AI33" s="28">
        <f t="shared" si="10"/>
        <v>0</v>
      </c>
      <c r="AO33" s="215" t="b">
        <f t="shared" si="22"/>
        <v>0</v>
      </c>
      <c r="AP33" s="215" t="b">
        <f t="shared" si="11"/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8">
        <f t="shared" si="16"/>
        <v>46013</v>
      </c>
      <c r="C34" s="231">
        <f t="shared" si="17"/>
        <v>2</v>
      </c>
      <c r="D34" s="234">
        <f t="shared" si="18"/>
        <v>46013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35"/>
      <c r="J34" s="211"/>
      <c r="K34" s="211"/>
      <c r="L34" s="80">
        <f t="shared" si="3"/>
        <v>0</v>
      </c>
      <c r="M34" s="212"/>
      <c r="N34" s="80">
        <f t="shared" si="4"/>
        <v>0</v>
      </c>
      <c r="O34" s="80">
        <f t="shared" si="5"/>
        <v>0</v>
      </c>
      <c r="P34" s="4"/>
      <c r="Q34" s="300">
        <f t="shared" si="6"/>
        <v>0</v>
      </c>
      <c r="R34" s="301"/>
      <c r="S34" s="302">
        <f t="shared" si="7"/>
        <v>0</v>
      </c>
      <c r="T34" s="303"/>
      <c r="U34" s="297">
        <f t="shared" si="8"/>
        <v>0</v>
      </c>
      <c r="V34" s="308"/>
      <c r="W34" s="297">
        <f t="shared" si="19"/>
        <v>0</v>
      </c>
      <c r="X34" s="298"/>
      <c r="Y34" s="9"/>
      <c r="Z34" s="115">
        <f t="shared" si="20"/>
        <v>-7.9</v>
      </c>
      <c r="AA34" s="9"/>
      <c r="AB34" s="96">
        <f t="shared" si="9"/>
        <v>0</v>
      </c>
      <c r="AC34" s="9"/>
      <c r="AD34" s="9"/>
      <c r="AE34" s="9"/>
      <c r="AF34" s="299">
        <f t="shared" si="1"/>
        <v>0</v>
      </c>
      <c r="AG34" s="299"/>
      <c r="AI34" s="28">
        <f t="shared" si="10"/>
        <v>0</v>
      </c>
      <c r="AO34" s="215" t="b">
        <f t="shared" si="22"/>
        <v>0</v>
      </c>
      <c r="AP34" s="215" t="b">
        <f t="shared" si="11"/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8">
        <f t="shared" si="16"/>
        <v>46014</v>
      </c>
      <c r="C35" s="231">
        <f t="shared" si="17"/>
        <v>3</v>
      </c>
      <c r="D35" s="234">
        <f t="shared" si="18"/>
        <v>46014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35"/>
      <c r="J35" s="213"/>
      <c r="K35" s="213"/>
      <c r="L35" s="80">
        <f t="shared" si="3"/>
        <v>0</v>
      </c>
      <c r="M35" s="212"/>
      <c r="N35" s="80">
        <f t="shared" si="4"/>
        <v>0</v>
      </c>
      <c r="O35" s="80">
        <f t="shared" si="5"/>
        <v>0</v>
      </c>
      <c r="P35" s="4"/>
      <c r="Q35" s="300">
        <f t="shared" si="6"/>
        <v>0</v>
      </c>
      <c r="R35" s="301"/>
      <c r="S35" s="302">
        <f t="shared" si="7"/>
        <v>0</v>
      </c>
      <c r="T35" s="303"/>
      <c r="U35" s="297">
        <f t="shared" si="8"/>
        <v>0</v>
      </c>
      <c r="V35" s="308"/>
      <c r="W35" s="297">
        <f t="shared" si="19"/>
        <v>0</v>
      </c>
      <c r="X35" s="298"/>
      <c r="Y35" s="9"/>
      <c r="Z35" s="115">
        <f t="shared" si="20"/>
        <v>-7.9</v>
      </c>
      <c r="AA35" s="9"/>
      <c r="AB35" s="96">
        <f t="shared" si="9"/>
        <v>0</v>
      </c>
      <c r="AC35" s="9"/>
      <c r="AD35" s="9"/>
      <c r="AE35" s="9"/>
      <c r="AF35" s="299">
        <f t="shared" si="1"/>
        <v>0</v>
      </c>
      <c r="AG35" s="299"/>
      <c r="AI35" s="28">
        <f t="shared" si="10"/>
        <v>0</v>
      </c>
      <c r="AO35" s="215" t="b">
        <f t="shared" si="22"/>
        <v>0</v>
      </c>
      <c r="AP35" s="215" t="b">
        <f t="shared" si="11"/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8">
        <f t="shared" si="16"/>
        <v>46015</v>
      </c>
      <c r="C36" s="231">
        <f t="shared" si="17"/>
        <v>4</v>
      </c>
      <c r="D36" s="234">
        <f t="shared" si="18"/>
        <v>46015</v>
      </c>
      <c r="E36" s="281" t="str">
        <f>IFERROR(VLOOKUP($D36,Feiertage!$A$4:$C$31,2,FALSE),"")</f>
        <v>x</v>
      </c>
      <c r="F36" s="78"/>
      <c r="G36" s="78"/>
      <c r="H36" s="79" t="str">
        <f>IFERROR(VLOOKUP($D36,Feiertage!$A$4:$C$31,3,FALSE),"")</f>
        <v>Heilig Abend</v>
      </c>
      <c r="I36" s="35"/>
      <c r="J36" s="213"/>
      <c r="K36" s="213"/>
      <c r="L36" s="80">
        <f t="shared" si="3"/>
        <v>0</v>
      </c>
      <c r="M36" s="212"/>
      <c r="N36" s="80">
        <f t="shared" si="4"/>
        <v>0</v>
      </c>
      <c r="O36" s="80">
        <f t="shared" si="5"/>
        <v>0</v>
      </c>
      <c r="P36" s="4"/>
      <c r="Q36" s="300">
        <f t="shared" si="6"/>
        <v>0</v>
      </c>
      <c r="R36" s="301"/>
      <c r="S36" s="302">
        <f t="shared" si="7"/>
        <v>0</v>
      </c>
      <c r="T36" s="303"/>
      <c r="U36" s="297">
        <f t="shared" si="8"/>
        <v>0</v>
      </c>
      <c r="V36" s="308"/>
      <c r="W36" s="297">
        <f t="shared" si="19"/>
        <v>0</v>
      </c>
      <c r="X36" s="298"/>
      <c r="Y36" s="9"/>
      <c r="Z36" s="115">
        <f t="shared" si="20"/>
        <v>-7.9</v>
      </c>
      <c r="AA36" s="9"/>
      <c r="AB36" s="96">
        <f t="shared" si="9"/>
        <v>0</v>
      </c>
      <c r="AC36" s="9"/>
      <c r="AD36" s="9"/>
      <c r="AE36" s="9"/>
      <c r="AF36" s="299">
        <f t="shared" si="1"/>
        <v>0</v>
      </c>
      <c r="AG36" s="299"/>
      <c r="AI36" s="28">
        <f t="shared" si="10"/>
        <v>0</v>
      </c>
      <c r="AO36" s="215" t="b">
        <f t="shared" si="22"/>
        <v>0</v>
      </c>
      <c r="AP36" s="215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8">
        <f t="shared" si="16"/>
        <v>46016</v>
      </c>
      <c r="C37" s="231">
        <f t="shared" si="17"/>
        <v>5</v>
      </c>
      <c r="D37" s="234">
        <f t="shared" si="18"/>
        <v>46016</v>
      </c>
      <c r="E37" s="281" t="str">
        <f>IFERROR(VLOOKUP($D37,Feiertage!$A$4:$C$31,2,FALSE),"")</f>
        <v>x</v>
      </c>
      <c r="F37" s="78"/>
      <c r="G37" s="78"/>
      <c r="H37" s="79" t="str">
        <f>IFERROR(VLOOKUP($D37,Feiertage!$A$4:$C$31,3,FALSE),"")</f>
        <v>1. Weihnachtsfeiertag</v>
      </c>
      <c r="I37" s="35"/>
      <c r="J37" s="214"/>
      <c r="K37" s="214"/>
      <c r="L37" s="80">
        <f t="shared" si="3"/>
        <v>0</v>
      </c>
      <c r="M37" s="212"/>
      <c r="N37" s="80">
        <f t="shared" si="4"/>
        <v>0</v>
      </c>
      <c r="O37" s="80">
        <f t="shared" si="5"/>
        <v>0</v>
      </c>
      <c r="P37" s="4"/>
      <c r="Q37" s="300">
        <f t="shared" si="6"/>
        <v>0</v>
      </c>
      <c r="R37" s="301"/>
      <c r="S37" s="302">
        <f t="shared" si="7"/>
        <v>0</v>
      </c>
      <c r="T37" s="303"/>
      <c r="U37" s="297">
        <f t="shared" si="8"/>
        <v>0</v>
      </c>
      <c r="V37" s="308"/>
      <c r="W37" s="297">
        <f t="shared" si="19"/>
        <v>0</v>
      </c>
      <c r="X37" s="298"/>
      <c r="Y37" s="9"/>
      <c r="Z37" s="115">
        <f t="shared" si="20"/>
        <v>-7.9</v>
      </c>
      <c r="AA37" s="9"/>
      <c r="AB37" s="96">
        <f t="shared" si="9"/>
        <v>0</v>
      </c>
      <c r="AC37" s="9"/>
      <c r="AD37" s="9"/>
      <c r="AE37" s="9"/>
      <c r="AF37" s="299">
        <f t="shared" si="1"/>
        <v>0</v>
      </c>
      <c r="AG37" s="299"/>
      <c r="AI37" s="28">
        <f t="shared" si="10"/>
        <v>0</v>
      </c>
      <c r="AO37" s="215" t="b">
        <f t="shared" si="22"/>
        <v>0</v>
      </c>
      <c r="AP37" s="215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8">
        <f t="shared" si="16"/>
        <v>46017</v>
      </c>
      <c r="C38" s="231">
        <f t="shared" si="17"/>
        <v>6</v>
      </c>
      <c r="D38" s="234">
        <f t="shared" si="18"/>
        <v>46017</v>
      </c>
      <c r="E38" s="281" t="str">
        <f>IFERROR(VLOOKUP($D38,Feiertage!$A$4:$C$31,2,FALSE),"")</f>
        <v>x</v>
      </c>
      <c r="F38" s="78"/>
      <c r="G38" s="78"/>
      <c r="H38" s="79" t="str">
        <f>IFERROR(VLOOKUP($D38,Feiertage!$A$4:$C$31,3,FALSE),"")</f>
        <v>2. Weihnachtsfeiertag</v>
      </c>
      <c r="I38" s="35"/>
      <c r="J38" s="214"/>
      <c r="K38" s="214"/>
      <c r="L38" s="80">
        <f t="shared" si="3"/>
        <v>0</v>
      </c>
      <c r="M38" s="212"/>
      <c r="N38" s="80">
        <f t="shared" si="4"/>
        <v>0</v>
      </c>
      <c r="O38" s="80">
        <f t="shared" si="5"/>
        <v>0</v>
      </c>
      <c r="P38" s="4"/>
      <c r="Q38" s="300">
        <f t="shared" si="6"/>
        <v>0</v>
      </c>
      <c r="R38" s="301"/>
      <c r="S38" s="302">
        <f t="shared" si="7"/>
        <v>0</v>
      </c>
      <c r="T38" s="303"/>
      <c r="U38" s="297">
        <f t="shared" si="8"/>
        <v>0</v>
      </c>
      <c r="V38" s="308"/>
      <c r="W38" s="297">
        <f t="shared" si="19"/>
        <v>0</v>
      </c>
      <c r="X38" s="298"/>
      <c r="Y38" s="9"/>
      <c r="Z38" s="115">
        <f t="shared" si="20"/>
        <v>-7.9</v>
      </c>
      <c r="AA38" s="9"/>
      <c r="AB38" s="96">
        <f t="shared" si="9"/>
        <v>0</v>
      </c>
      <c r="AC38" s="9"/>
      <c r="AD38" s="9"/>
      <c r="AE38" s="9"/>
      <c r="AF38" s="299">
        <f t="shared" si="1"/>
        <v>0</v>
      </c>
      <c r="AG38" s="299"/>
      <c r="AI38" s="28">
        <f t="shared" si="10"/>
        <v>0</v>
      </c>
      <c r="AO38" s="215" t="b">
        <f t="shared" si="22"/>
        <v>0</v>
      </c>
      <c r="AP38" s="215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8">
        <f t="shared" si="16"/>
        <v>46018</v>
      </c>
      <c r="C39" s="231">
        <f t="shared" si="17"/>
        <v>7</v>
      </c>
      <c r="D39" s="234">
        <f t="shared" si="18"/>
        <v>46018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35"/>
      <c r="J39" s="214"/>
      <c r="K39" s="214"/>
      <c r="L39" s="80">
        <f t="shared" si="3"/>
        <v>0</v>
      </c>
      <c r="M39" s="212"/>
      <c r="N39" s="80">
        <f t="shared" si="4"/>
        <v>0</v>
      </c>
      <c r="O39" s="80">
        <f t="shared" si="5"/>
        <v>0</v>
      </c>
      <c r="P39" s="4"/>
      <c r="Q39" s="300">
        <f t="shared" si="6"/>
        <v>0</v>
      </c>
      <c r="R39" s="301"/>
      <c r="S39" s="302">
        <f t="shared" si="7"/>
        <v>0</v>
      </c>
      <c r="T39" s="303"/>
      <c r="U39" s="297">
        <f t="shared" si="8"/>
        <v>0</v>
      </c>
      <c r="V39" s="308"/>
      <c r="W39" s="297">
        <f t="shared" si="19"/>
        <v>0</v>
      </c>
      <c r="X39" s="298"/>
      <c r="Y39" s="9"/>
      <c r="Z39" s="115">
        <f t="shared" si="20"/>
        <v>-7.9</v>
      </c>
      <c r="AA39" s="9"/>
      <c r="AB39" s="96">
        <f t="shared" si="9"/>
        <v>0</v>
      </c>
      <c r="AC39" s="9"/>
      <c r="AD39" s="9"/>
      <c r="AE39" s="9"/>
      <c r="AF39" s="299">
        <f t="shared" si="1"/>
        <v>0</v>
      </c>
      <c r="AG39" s="299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8">
        <f t="shared" si="16"/>
        <v>46019</v>
      </c>
      <c r="C40" s="231">
        <f t="shared" si="17"/>
        <v>1</v>
      </c>
      <c r="D40" s="234">
        <f t="shared" si="18"/>
        <v>46019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35"/>
      <c r="J40" s="211"/>
      <c r="K40" s="211"/>
      <c r="L40" s="80">
        <f t="shared" si="3"/>
        <v>0</v>
      </c>
      <c r="M40" s="212"/>
      <c r="N40" s="80">
        <f t="shared" si="4"/>
        <v>0</v>
      </c>
      <c r="O40" s="80">
        <f t="shared" si="5"/>
        <v>0</v>
      </c>
      <c r="P40" s="4"/>
      <c r="Q40" s="300">
        <f t="shared" si="6"/>
        <v>0</v>
      </c>
      <c r="R40" s="301"/>
      <c r="S40" s="302">
        <f t="shared" si="7"/>
        <v>0</v>
      </c>
      <c r="T40" s="303"/>
      <c r="U40" s="297">
        <f t="shared" si="8"/>
        <v>0</v>
      </c>
      <c r="V40" s="308"/>
      <c r="W40" s="297">
        <f t="shared" si="19"/>
        <v>0</v>
      </c>
      <c r="X40" s="298"/>
      <c r="Y40" s="9"/>
      <c r="Z40" s="115">
        <f t="shared" si="20"/>
        <v>-7.9</v>
      </c>
      <c r="AA40" s="9"/>
      <c r="AB40" s="96">
        <f t="shared" si="9"/>
        <v>0</v>
      </c>
      <c r="AC40" s="9"/>
      <c r="AD40" s="9"/>
      <c r="AE40" s="9"/>
      <c r="AF40" s="299">
        <f t="shared" si="1"/>
        <v>0</v>
      </c>
      <c r="AG40" s="299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8">
        <f t="shared" ref="B41:B43" si="23">IFERROR(IF(MONTH(B40+1)=MONTH(B40),B40+1,""),"")</f>
        <v>46020</v>
      </c>
      <c r="C41" s="231">
        <f>IFERROR(WEEKDAY(B41),"")</f>
        <v>2</v>
      </c>
      <c r="D41" s="234">
        <f>IFERROR(IF(MONTH(D40+1)=MONTH(D40),D40+1,""),"")</f>
        <v>46020</v>
      </c>
      <c r="E41" s="281" t="str">
        <f>IFERROR(VLOOKUP($D41,Feiertage!$A$4:$C$31,2,FALSE),"")</f>
        <v/>
      </c>
      <c r="F41" s="78"/>
      <c r="G41" s="78"/>
      <c r="H41" s="79" t="str">
        <f>IFERROR(VLOOKUP($D41,Feiertage!$A$4:$C$31,3,FALSE),"")</f>
        <v/>
      </c>
      <c r="I41" s="35"/>
      <c r="J41" s="211"/>
      <c r="K41" s="211"/>
      <c r="L41" s="80">
        <f t="shared" si="3"/>
        <v>0</v>
      </c>
      <c r="M41" s="212"/>
      <c r="N41" s="80">
        <f t="shared" si="4"/>
        <v>0</v>
      </c>
      <c r="O41" s="80">
        <f t="shared" si="5"/>
        <v>0</v>
      </c>
      <c r="P41" s="4"/>
      <c r="Q41" s="300">
        <f t="shared" ref="Q41" si="24">IF(E41="o",3.95,IF(OR(E41&gt;" ",F41&gt;" ",G41&gt;" "),0,IFERROR(HLOOKUP(C41,$R$7:$X$8,2,FALSE),0)))</f>
        <v>0</v>
      </c>
      <c r="R41" s="301"/>
      <c r="S41" s="302">
        <f t="shared" si="7"/>
        <v>0</v>
      </c>
      <c r="T41" s="303"/>
      <c r="U41" s="297">
        <f t="shared" si="8"/>
        <v>0</v>
      </c>
      <c r="V41" s="308"/>
      <c r="W41" s="297">
        <f t="shared" ref="W41" si="25">IF(D41="",0,ROUND(U41+W40,2))</f>
        <v>0</v>
      </c>
      <c r="X41" s="298"/>
      <c r="Y41" s="9"/>
      <c r="Z41" s="115">
        <f t="shared" ref="Z41:Z42" si="26">IF(D41="",0,Z40+U41)</f>
        <v>-7.9</v>
      </c>
      <c r="AA41" s="9"/>
      <c r="AB41" s="96">
        <f t="shared" si="9"/>
        <v>0</v>
      </c>
      <c r="AC41" s="9"/>
      <c r="AD41" s="9"/>
      <c r="AE41" s="9"/>
      <c r="AF41" s="299">
        <f t="shared" si="1"/>
        <v>0</v>
      </c>
      <c r="AG41" s="299"/>
      <c r="AI41" s="28">
        <f t="shared" si="10"/>
        <v>0</v>
      </c>
      <c r="AO41" s="215" t="b">
        <f t="shared" si="22"/>
        <v>0</v>
      </c>
      <c r="AP41" s="215" t="b">
        <f t="shared" si="11"/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8">
        <f t="shared" si="23"/>
        <v>46021</v>
      </c>
      <c r="C42" s="231">
        <f t="shared" ref="C42:C43" si="27">IFERROR(WEEKDAY(B42),"")</f>
        <v>3</v>
      </c>
      <c r="D42" s="234">
        <f t="shared" ref="D42:D43" si="28">IFERROR(IF(MONTH(D41+1)=MONTH(D41),D41+1,""),"")</f>
        <v>46021</v>
      </c>
      <c r="E42" s="281" t="str">
        <f>IFERROR(VLOOKUP($D42,Feiertage!$A$4:$C$31,2,FALSE),"")</f>
        <v/>
      </c>
      <c r="F42" s="78"/>
      <c r="G42" s="78"/>
      <c r="H42" s="79" t="str">
        <f>IFERROR(VLOOKUP($D42,Feiertage!$A$4:$C$31,3,FALSE),"")</f>
        <v/>
      </c>
      <c r="I42" s="35"/>
      <c r="J42" s="213"/>
      <c r="K42" s="213"/>
      <c r="L42" s="80">
        <f t="shared" si="3"/>
        <v>0</v>
      </c>
      <c r="M42" s="212"/>
      <c r="N42" s="80">
        <f t="shared" si="4"/>
        <v>0</v>
      </c>
      <c r="O42" s="80">
        <f t="shared" si="5"/>
        <v>0</v>
      </c>
      <c r="P42" s="4"/>
      <c r="Q42" s="300">
        <f t="shared" ref="Q42:Q43" si="29">IF(E42="o",3.95,IF(OR(E42&gt;" ",F42&gt;" ",G42&gt;" "),0,IFERROR(HLOOKUP(C42,$R$7:$X$8,2,FALSE),0)))</f>
        <v>0</v>
      </c>
      <c r="R42" s="301"/>
      <c r="S42" s="302">
        <f t="shared" si="7"/>
        <v>0</v>
      </c>
      <c r="T42" s="303"/>
      <c r="U42" s="297">
        <f t="shared" si="8"/>
        <v>0</v>
      </c>
      <c r="V42" s="308"/>
      <c r="W42" s="297">
        <f t="shared" ref="W42:W43" si="30">IF(D42="",0,ROUND(U42+W41,2))</f>
        <v>0</v>
      </c>
      <c r="X42" s="298"/>
      <c r="Y42" s="9"/>
      <c r="Z42" s="115">
        <f t="shared" si="26"/>
        <v>-7.9</v>
      </c>
      <c r="AA42" s="9"/>
      <c r="AB42" s="96">
        <f t="shared" si="9"/>
        <v>0</v>
      </c>
      <c r="AC42" s="9"/>
      <c r="AD42" s="9"/>
      <c r="AE42" s="9"/>
      <c r="AF42" s="299">
        <f t="shared" si="1"/>
        <v>0</v>
      </c>
      <c r="AG42" s="299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28">
        <f t="shared" si="23"/>
        <v>46022</v>
      </c>
      <c r="C43" s="231">
        <f t="shared" si="27"/>
        <v>4</v>
      </c>
      <c r="D43" s="234">
        <f t="shared" si="28"/>
        <v>46022</v>
      </c>
      <c r="E43" s="281" t="str">
        <f>IFERROR(VLOOKUP($D43,Feiertage!$A$4:$C$32,2,FALSE),"")</f>
        <v>x</v>
      </c>
      <c r="F43" s="78"/>
      <c r="G43" s="78"/>
      <c r="H43" s="79" t="str">
        <f>IFERROR(VLOOKUP($D43,Feiertage!$A$4:$C$32,3,FALSE),"")</f>
        <v>Silvester</v>
      </c>
      <c r="I43" s="35"/>
      <c r="J43" s="214"/>
      <c r="K43" s="214"/>
      <c r="L43" s="80">
        <f t="shared" si="3"/>
        <v>0</v>
      </c>
      <c r="M43" s="212"/>
      <c r="N43" s="80">
        <f t="shared" si="4"/>
        <v>0</v>
      </c>
      <c r="O43" s="80">
        <f t="shared" si="5"/>
        <v>0</v>
      </c>
      <c r="P43" s="4"/>
      <c r="Q43" s="300">
        <f t="shared" si="29"/>
        <v>0</v>
      </c>
      <c r="R43" s="301"/>
      <c r="S43" s="302">
        <f t="shared" si="7"/>
        <v>0</v>
      </c>
      <c r="T43" s="303"/>
      <c r="U43" s="297">
        <f t="shared" si="8"/>
        <v>0</v>
      </c>
      <c r="V43" s="308"/>
      <c r="W43" s="297">
        <f t="shared" si="30"/>
        <v>0</v>
      </c>
      <c r="X43" s="298"/>
      <c r="Y43" s="9"/>
      <c r="Z43" s="115">
        <f>IF(D43="",0,Z42+U43)</f>
        <v>-7.9</v>
      </c>
      <c r="AA43" s="9"/>
      <c r="AB43" s="101">
        <f t="shared" si="9"/>
        <v>0</v>
      </c>
      <c r="AC43" s="9"/>
      <c r="AD43" s="9"/>
      <c r="AE43" s="9"/>
      <c r="AF43" s="299">
        <f t="shared" si="1"/>
        <v>0</v>
      </c>
      <c r="AG43" s="299"/>
      <c r="AI43" s="28">
        <f t="shared" si="10"/>
        <v>0</v>
      </c>
      <c r="AK43" s="41"/>
      <c r="AO43" s="215" t="b">
        <f t="shared" si="22"/>
        <v>0</v>
      </c>
      <c r="AP43" s="215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6"/>
      <c r="J44" s="217">
        <f t="shared" ref="J44:O44" si="31">SUM(J13:J43)</f>
        <v>0</v>
      </c>
      <c r="K44" s="217">
        <f t="shared" si="31"/>
        <v>0</v>
      </c>
      <c r="L44" s="217">
        <f t="shared" si="31"/>
        <v>0</v>
      </c>
      <c r="M44" s="217">
        <f t="shared" si="31"/>
        <v>0</v>
      </c>
      <c r="N44" s="217">
        <f t="shared" si="31"/>
        <v>0</v>
      </c>
      <c r="O44" s="217">
        <f t="shared" si="31"/>
        <v>0</v>
      </c>
      <c r="P44" s="29"/>
      <c r="Q44" s="317">
        <f>SUM(Q13:R43)</f>
        <v>0</v>
      </c>
      <c r="R44" s="318"/>
      <c r="S44" s="326">
        <f>SUM(S13:T43)</f>
        <v>0</v>
      </c>
      <c r="T44" s="327"/>
      <c r="U44" s="324"/>
      <c r="V44" s="325"/>
      <c r="W44" s="333">
        <f t="shared" ref="W44" si="32">IF(S44=0,S44-Q44,IF(AND(W41=0,D41="",AW41=0),W40,IF(AND(W42=0,D42="",AW42=0),W41,IF(AND(W43=0,D43="",AW43=0),W42,W43))))</f>
        <v>0</v>
      </c>
      <c r="X44" s="334"/>
      <c r="Y44" s="29"/>
      <c r="Z44" s="116"/>
      <c r="AA44" s="29"/>
      <c r="AB44" s="102">
        <f>SUM(AB13:AB43)</f>
        <v>0</v>
      </c>
      <c r="AC44" s="29"/>
      <c r="AD44" s="29"/>
      <c r="AE44" s="29"/>
      <c r="AF44" s="299"/>
      <c r="AG44" s="299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09"/>
      <c r="L46" s="310"/>
      <c r="M46" s="6"/>
      <c r="N46" s="309"/>
      <c r="O46" s="310"/>
      <c r="P46" s="48"/>
      <c r="Q46" s="48"/>
      <c r="R46" s="48"/>
      <c r="S46" s="313"/>
      <c r="T46" s="314"/>
      <c r="U46" s="14"/>
      <c r="V46" s="14"/>
      <c r="W46" s="315">
        <f>W44</f>
        <v>0</v>
      </c>
      <c r="X46" s="316"/>
      <c r="Y46" s="14"/>
      <c r="Z46" s="117"/>
      <c r="AA46" s="14"/>
      <c r="AB46" s="98"/>
      <c r="AC46" s="14"/>
      <c r="AD46" s="14"/>
      <c r="AE46" s="14"/>
      <c r="AF46" s="14"/>
      <c r="AG46" s="14"/>
      <c r="AK46" s="83">
        <f>AJ46-AJ46-AJ46</f>
        <v>0</v>
      </c>
      <c r="AL46" s="319"/>
      <c r="AM46" s="319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22">
        <v>0</v>
      </c>
      <c r="X47" s="323"/>
      <c r="Y47" s="6"/>
      <c r="Z47" s="118"/>
      <c r="AA47" s="6"/>
      <c r="AB47" s="99"/>
      <c r="AC47" s="6"/>
      <c r="AD47" s="6"/>
      <c r="AE47" s="6"/>
      <c r="AF47" s="6"/>
      <c r="AG47" s="6"/>
      <c r="AK47" s="82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32</v>
      </c>
      <c r="U48" s="6"/>
      <c r="V48" s="6"/>
      <c r="W48" s="320">
        <f>November!W49</f>
        <v>-7.9</v>
      </c>
      <c r="X48" s="321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28">
        <f>W46-W47+W48</f>
        <v>-7.9</v>
      </c>
      <c r="X49" s="329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-7</v>
      </c>
      <c r="AK49" s="9">
        <f>ROUND(W49-AJ49,2)</f>
        <v>-0.9</v>
      </c>
      <c r="AL49" s="87">
        <f>ROUND(AK49*60,0)</f>
        <v>-54</v>
      </c>
      <c r="AM49" s="10" t="str">
        <f>AJ49&amp;" "&amp;"Std."&amp;" "&amp;AL49&amp;" "&amp;"Min."</f>
        <v>-7 Std. -54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84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86" t="str">
        <f>AM49</f>
        <v>-7 Std. -54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107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yjSyrpURwBstZ4f2Avehsoe3/iKc2wiwDx3tf7EpUSBbnFzOLdTdDvkCK2SbTxeaC+jlH5/xuwixO1UogU4xTA==" saltValue="7GLph1Au4Z/qZjUfAt+YNA==" spinCount="100000" sheet="1" selectLockedCells="1"/>
  <mergeCells count="176">
    <mergeCell ref="W49:X49"/>
    <mergeCell ref="W47:X47"/>
    <mergeCell ref="K46:L46"/>
    <mergeCell ref="N46:O46"/>
    <mergeCell ref="S46:T46"/>
    <mergeCell ref="W46:X46"/>
    <mergeCell ref="Q41:R41"/>
    <mergeCell ref="Q42:R42"/>
    <mergeCell ref="Q43:R43"/>
    <mergeCell ref="W42:X42"/>
    <mergeCell ref="AL46:AM46"/>
    <mergeCell ref="W48:X48"/>
    <mergeCell ref="Q44:R44"/>
    <mergeCell ref="S44:T44"/>
    <mergeCell ref="U44:V44"/>
    <mergeCell ref="W44:X44"/>
    <mergeCell ref="AF44:AG44"/>
    <mergeCell ref="AF42:AG42"/>
    <mergeCell ref="AF37:AG37"/>
    <mergeCell ref="AF38:AG38"/>
    <mergeCell ref="W41:X41"/>
    <mergeCell ref="AF41:AG41"/>
    <mergeCell ref="AF43:AG43"/>
    <mergeCell ref="S41:T41"/>
    <mergeCell ref="S42:T42"/>
    <mergeCell ref="U41:V41"/>
    <mergeCell ref="U42:V42"/>
    <mergeCell ref="AF39:AG39"/>
    <mergeCell ref="AF40:AG40"/>
    <mergeCell ref="S39:T39"/>
    <mergeCell ref="S40:T40"/>
    <mergeCell ref="W43:X43"/>
    <mergeCell ref="S43:T43"/>
    <mergeCell ref="U43:V43"/>
    <mergeCell ref="Q38:R38"/>
    <mergeCell ref="S38:T38"/>
    <mergeCell ref="Q34:R34"/>
    <mergeCell ref="Q35:R35"/>
    <mergeCell ref="U35:V35"/>
    <mergeCell ref="W39:X39"/>
    <mergeCell ref="W40:X40"/>
    <mergeCell ref="W38:X38"/>
    <mergeCell ref="W37:X37"/>
    <mergeCell ref="U38:V38"/>
    <mergeCell ref="U39:V39"/>
    <mergeCell ref="U40:V40"/>
    <mergeCell ref="Q40:R40"/>
    <mergeCell ref="Q39:R39"/>
    <mergeCell ref="Q37:R37"/>
    <mergeCell ref="W35:X35"/>
    <mergeCell ref="S37:T37"/>
    <mergeCell ref="U37:V37"/>
    <mergeCell ref="W36:X36"/>
    <mergeCell ref="S35:T35"/>
    <mergeCell ref="S36:T36"/>
    <mergeCell ref="Q33:R33"/>
    <mergeCell ref="S33:T33"/>
    <mergeCell ref="S34:T34"/>
    <mergeCell ref="U33:V33"/>
    <mergeCell ref="U34:V34"/>
    <mergeCell ref="U36:V36"/>
    <mergeCell ref="Q31:R31"/>
    <mergeCell ref="AF31:AG31"/>
    <mergeCell ref="AF32:AG32"/>
    <mergeCell ref="Q32:R32"/>
    <mergeCell ref="S31:T31"/>
    <mergeCell ref="S32:T32"/>
    <mergeCell ref="U31:V31"/>
    <mergeCell ref="U32:V32"/>
    <mergeCell ref="AF35:AG35"/>
    <mergeCell ref="AF36:AG36"/>
    <mergeCell ref="Q36:R36"/>
    <mergeCell ref="AF29:AG29"/>
    <mergeCell ref="AF30:AG30"/>
    <mergeCell ref="W33:X33"/>
    <mergeCell ref="W34:X34"/>
    <mergeCell ref="W31:X31"/>
    <mergeCell ref="W32:X32"/>
    <mergeCell ref="W30:X30"/>
    <mergeCell ref="AF33:AG33"/>
    <mergeCell ref="AF34:AG34"/>
    <mergeCell ref="W29:X29"/>
    <mergeCell ref="Q29:R29"/>
    <mergeCell ref="W27:X27"/>
    <mergeCell ref="S29:T29"/>
    <mergeCell ref="U29:V29"/>
    <mergeCell ref="W28:X28"/>
    <mergeCell ref="S27:T27"/>
    <mergeCell ref="S28:T28"/>
    <mergeCell ref="U30:V30"/>
    <mergeCell ref="Q25:R25"/>
    <mergeCell ref="S25:T25"/>
    <mergeCell ref="S26:T26"/>
    <mergeCell ref="U25:V25"/>
    <mergeCell ref="U26:V26"/>
    <mergeCell ref="Q30:R30"/>
    <mergeCell ref="S30:T30"/>
    <mergeCell ref="Q26:R26"/>
    <mergeCell ref="Q27:R27"/>
    <mergeCell ref="U28:V28"/>
    <mergeCell ref="AF28:AG28"/>
    <mergeCell ref="Q28:R28"/>
    <mergeCell ref="W25:X25"/>
    <mergeCell ref="W26:X26"/>
    <mergeCell ref="W23:X23"/>
    <mergeCell ref="W24:X24"/>
    <mergeCell ref="W22:X22"/>
    <mergeCell ref="AF25:AG25"/>
    <mergeCell ref="AF26:AG26"/>
    <mergeCell ref="Q23:R23"/>
    <mergeCell ref="AF23:AG23"/>
    <mergeCell ref="AF24:AG24"/>
    <mergeCell ref="Q24:R24"/>
    <mergeCell ref="S23:T23"/>
    <mergeCell ref="S24:T24"/>
    <mergeCell ref="U23:V23"/>
    <mergeCell ref="U24:V24"/>
    <mergeCell ref="AF27:AG27"/>
    <mergeCell ref="W21:X21"/>
    <mergeCell ref="U27:V27"/>
    <mergeCell ref="Q21:R21"/>
    <mergeCell ref="W19:X19"/>
    <mergeCell ref="S21:T21"/>
    <mergeCell ref="U21:V21"/>
    <mergeCell ref="W20:X20"/>
    <mergeCell ref="S19:T19"/>
    <mergeCell ref="S20:T20"/>
    <mergeCell ref="AF21:AG21"/>
    <mergeCell ref="U22:V22"/>
    <mergeCell ref="Q22:R22"/>
    <mergeCell ref="S22:T22"/>
    <mergeCell ref="Q19:R19"/>
    <mergeCell ref="AF22:AG22"/>
    <mergeCell ref="Q16:R16"/>
    <mergeCell ref="Q14:R14"/>
    <mergeCell ref="Q15:R15"/>
    <mergeCell ref="U19:V19"/>
    <mergeCell ref="U20:V20"/>
    <mergeCell ref="AF17:AG17"/>
    <mergeCell ref="AF18:AG18"/>
    <mergeCell ref="W18:X18"/>
    <mergeCell ref="W14:X14"/>
    <mergeCell ref="W15:X15"/>
    <mergeCell ref="W16:X16"/>
    <mergeCell ref="W17:X17"/>
    <mergeCell ref="AF19:AG19"/>
    <mergeCell ref="AF20:AG20"/>
    <mergeCell ref="Q20:R20"/>
    <mergeCell ref="Q17:R17"/>
    <mergeCell ref="S17:T17"/>
    <mergeCell ref="S18:T18"/>
    <mergeCell ref="U17:V17"/>
    <mergeCell ref="U18:V18"/>
    <mergeCell ref="Q18:R18"/>
    <mergeCell ref="S15:T15"/>
    <mergeCell ref="S16:T16"/>
    <mergeCell ref="U14:V14"/>
    <mergeCell ref="U15:V15"/>
    <mergeCell ref="U16:V16"/>
    <mergeCell ref="W13:X13"/>
    <mergeCell ref="H5:L5"/>
    <mergeCell ref="M5:O5"/>
    <mergeCell ref="H6:L6"/>
    <mergeCell ref="H7:L7"/>
    <mergeCell ref="W11:X11"/>
    <mergeCell ref="S14:T14"/>
    <mergeCell ref="Q13:R13"/>
    <mergeCell ref="AF15:AG15"/>
    <mergeCell ref="AF16:AG16"/>
    <mergeCell ref="S13:T13"/>
    <mergeCell ref="U13:V13"/>
    <mergeCell ref="AF13:AG13"/>
    <mergeCell ref="AF14:AG14"/>
    <mergeCell ref="H8:L8"/>
    <mergeCell ref="Q11:R11"/>
    <mergeCell ref="U11:V11"/>
  </mergeCells>
  <conditionalFormatting sqref="U13:U43 S13:S43 I13:K43 F13:G43 B13:D43 M13:Q43 W13:W43">
    <cfRule type="expression" dxfId="31" priority="28" stopIfTrue="1">
      <formula>WEEKDAY($B13)=7</formula>
    </cfRule>
    <cfRule type="expression" dxfId="30" priority="29" stopIfTrue="1">
      <formula>WEEKDAY($B13)=1</formula>
    </cfRule>
  </conditionalFormatting>
  <conditionalFormatting sqref="L13:L43">
    <cfRule type="expression" dxfId="29" priority="30" stopIfTrue="1">
      <formula>WEEKDAY($B13)=7</formula>
    </cfRule>
    <cfRule type="expression" dxfId="28" priority="31" stopIfTrue="1">
      <formula>WEEKDAY($B13)=1</formula>
    </cfRule>
    <cfRule type="expression" dxfId="27" priority="32" stopIfTrue="1">
      <formula>$AT13&gt;10</formula>
    </cfRule>
  </conditionalFormatting>
  <conditionalFormatting sqref="M13:M43">
    <cfRule type="expression" dxfId="26" priority="26" stopIfTrue="1">
      <formula>WEEKDAY($B13)=7</formula>
    </cfRule>
    <cfRule type="expression" dxfId="25" priority="27" stopIfTrue="1">
      <formula>WEEKDAY($B13)=1</formula>
    </cfRule>
  </conditionalFormatting>
  <conditionalFormatting sqref="M13:M43">
    <cfRule type="expression" dxfId="24" priority="24" stopIfTrue="1">
      <formula>WEEKDAY($B13)=7</formula>
    </cfRule>
    <cfRule type="expression" dxfId="23" priority="25" stopIfTrue="1">
      <formula>WEEKDAY($B13)=1</formula>
    </cfRule>
  </conditionalFormatting>
  <conditionalFormatting sqref="M13:M43">
    <cfRule type="expression" dxfId="22" priority="22" stopIfTrue="1">
      <formula>WEEKDAY($B13)=7</formula>
    </cfRule>
    <cfRule type="expression" dxfId="21" priority="23" stopIfTrue="1">
      <formula>WEEKDAY($B13)=1</formula>
    </cfRule>
  </conditionalFormatting>
  <conditionalFormatting sqref="M13:M43">
    <cfRule type="expression" dxfId="20" priority="20" stopIfTrue="1">
      <formula>WEEKDAY($B13)=7</formula>
    </cfRule>
    <cfRule type="expression" dxfId="19" priority="21" stopIfTrue="1">
      <formula>WEEKDAY($B13)=1</formula>
    </cfRule>
  </conditionalFormatting>
  <conditionalFormatting sqref="M13:M43">
    <cfRule type="expression" dxfId="18" priority="18" stopIfTrue="1">
      <formula>WEEKDAY($B13)=7</formula>
    </cfRule>
    <cfRule type="expression" dxfId="17" priority="19" stopIfTrue="1">
      <formula>WEEKDAY($B13)=1</formula>
    </cfRule>
  </conditionalFormatting>
  <conditionalFormatting sqref="M13:M43">
    <cfRule type="expression" dxfId="16" priority="16" stopIfTrue="1">
      <formula>WEEKDAY($B13)=7</formula>
    </cfRule>
    <cfRule type="expression" dxfId="15" priority="17" stopIfTrue="1">
      <formula>WEEKDAY($B13)=1</formula>
    </cfRule>
  </conditionalFormatting>
  <conditionalFormatting sqref="M13:M43">
    <cfRule type="expression" dxfId="14" priority="14" stopIfTrue="1">
      <formula>WEEKDAY($B13)=7</formula>
    </cfRule>
    <cfRule type="expression" dxfId="13" priority="15" stopIfTrue="1">
      <formula>WEEKDAY($B13)=1</formula>
    </cfRule>
  </conditionalFormatting>
  <conditionalFormatting sqref="M13:M43">
    <cfRule type="expression" dxfId="12" priority="12" stopIfTrue="1">
      <formula>WEEKDAY($B13)=7</formula>
    </cfRule>
    <cfRule type="expression" dxfId="11" priority="13" stopIfTrue="1">
      <formula>WEEKDAY($B13)=1</formula>
    </cfRule>
  </conditionalFormatting>
  <conditionalFormatting sqref="M13:M43">
    <cfRule type="expression" dxfId="10" priority="10" stopIfTrue="1">
      <formula>WEEKDAY($B13)=7</formula>
    </cfRule>
    <cfRule type="expression" dxfId="9" priority="11" stopIfTrue="1">
      <formula>WEEKDAY($B13)=1</formula>
    </cfRule>
  </conditionalFormatting>
  <conditionalFormatting sqref="M13:M43">
    <cfRule type="expression" dxfId="8" priority="8" stopIfTrue="1">
      <formula>WEEKDAY($B13)=7</formula>
    </cfRule>
    <cfRule type="expression" dxfId="7" priority="9" stopIfTrue="1">
      <formula>WEEKDAY($B13)=1</formula>
    </cfRule>
  </conditionalFormatting>
  <conditionalFormatting sqref="M13:M43">
    <cfRule type="expression" dxfId="6" priority="6" stopIfTrue="1">
      <formula>WEEKDAY($B13)=7</formula>
    </cfRule>
    <cfRule type="expression" dxfId="5" priority="7" stopIfTrue="1">
      <formula>WEEKDAY($B13)=1</formula>
    </cfRule>
  </conditionalFormatting>
  <conditionalFormatting sqref="E13:E43">
    <cfRule type="expression" dxfId="4" priority="4" stopIfTrue="1">
      <formula>WEEKDAY($C13)=7</formula>
    </cfRule>
    <cfRule type="expression" dxfId="3" priority="5" stopIfTrue="1">
      <formula>WEEKDAY($C13)=1</formula>
    </cfRule>
  </conditionalFormatting>
  <conditionalFormatting sqref="H13:H43">
    <cfRule type="expression" dxfId="2" priority="1" stopIfTrue="1">
      <formula>WEEKDAY($B13)=7</formula>
    </cfRule>
    <cfRule type="expression" dxfId="1" priority="2" stopIfTrue="1">
      <formula>WEEKDAY($B13)=1</formula>
    </cfRule>
    <cfRule type="expression" dxfId="0" priority="3" stopIfTrue="1">
      <formula>$AT13&gt;10</formula>
    </cfRule>
  </conditionalFormatting>
  <dataValidations count="1">
    <dataValidation type="custom" allowBlank="1" showInputMessage="1" showErrorMessage="1" error="Eingabe nur an Samstagen!_x000a_Max. 8 Stunden." sqref="M13:M43" xr:uid="{00000000-0002-0000-0E00-000000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scale="99" orientation="portrait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B33" sqref="B33"/>
    </sheetView>
  </sheetViews>
  <sheetFormatPr baseColWidth="10" defaultRowHeight="12.75" x14ac:dyDescent="0.2"/>
  <cols>
    <col min="2" max="2" width="3.7109375" customWidth="1"/>
    <col min="3" max="3" width="23.28515625" bestFit="1" customWidth="1"/>
  </cols>
  <sheetData>
    <row r="1" spans="1:4" x14ac:dyDescent="0.2">
      <c r="A1" s="11" t="s">
        <v>103</v>
      </c>
      <c r="D1" s="277" t="s">
        <v>108</v>
      </c>
    </row>
    <row r="2" spans="1:4" x14ac:dyDescent="0.2">
      <c r="A2" s="258">
        <f>DATE(Persönliche_Daten!F2,3,1)+MOD((255-11*MOD(Persönliche_Daten!F2,19)-21),30)+21+(MOD((255-11*MOD(Persönliche_Daten!F2,19)-21),30) + 21&gt;48)+6-MOD(Persönliche_Daten!F2+INT(Persönliche_Daten!F2/4)+MOD((255- 11*MOD(Persönliche_Daten!F2,19)- 21),30)+21+(MOD((255-11*MOD(Persönliche_Daten!F2,19)-21),30)+21&gt;48)+1,7)</f>
        <v>45767</v>
      </c>
      <c r="B2" s="259" t="s">
        <v>100</v>
      </c>
      <c r="D2" s="276" t="s">
        <v>143</v>
      </c>
    </row>
    <row r="3" spans="1:4" x14ac:dyDescent="0.2">
      <c r="D3" s="275" t="s">
        <v>144</v>
      </c>
    </row>
    <row r="4" spans="1:4" x14ac:dyDescent="0.2">
      <c r="A4" s="277">
        <f>DATE(Persönliche_Daten!$F$2,1,1)</f>
        <v>45658</v>
      </c>
      <c r="B4" s="277" t="s">
        <v>31</v>
      </c>
      <c r="C4" s="277" t="s">
        <v>41</v>
      </c>
      <c r="D4" s="277" t="s">
        <v>41</v>
      </c>
    </row>
    <row r="5" spans="1:4" x14ac:dyDescent="0.2">
      <c r="A5" s="277">
        <f>DATE(Persönliche_Daten!$F$2,1,6)</f>
        <v>45663</v>
      </c>
      <c r="B5" s="277" t="s">
        <v>31</v>
      </c>
      <c r="C5" s="277" t="s">
        <v>109</v>
      </c>
      <c r="D5" s="277" t="s">
        <v>110</v>
      </c>
    </row>
    <row r="6" spans="1:4" x14ac:dyDescent="0.2">
      <c r="A6" s="279">
        <f>$A$2-52</f>
        <v>45715</v>
      </c>
      <c r="B6" s="279"/>
      <c r="C6" s="276"/>
      <c r="D6" s="276" t="s">
        <v>111</v>
      </c>
    </row>
    <row r="7" spans="1:4" x14ac:dyDescent="0.2">
      <c r="A7" s="282">
        <f>$A$2-48</f>
        <v>45719</v>
      </c>
      <c r="B7" s="282" t="s">
        <v>112</v>
      </c>
      <c r="C7" s="276" t="s">
        <v>102</v>
      </c>
      <c r="D7" s="276" t="s">
        <v>113</v>
      </c>
    </row>
    <row r="8" spans="1:4" x14ac:dyDescent="0.2">
      <c r="A8" s="279">
        <f>$A$2-3</f>
        <v>45764</v>
      </c>
      <c r="B8" s="279" t="s">
        <v>112</v>
      </c>
      <c r="C8" s="276" t="s">
        <v>92</v>
      </c>
      <c r="D8" s="276" t="s">
        <v>114</v>
      </c>
    </row>
    <row r="9" spans="1:4" x14ac:dyDescent="0.2">
      <c r="A9" s="279">
        <f>$A$2-2</f>
        <v>45765</v>
      </c>
      <c r="B9" s="279" t="s">
        <v>31</v>
      </c>
      <c r="C9" s="276" t="s">
        <v>93</v>
      </c>
      <c r="D9" s="276" t="s">
        <v>115</v>
      </c>
    </row>
    <row r="10" spans="1:4" x14ac:dyDescent="0.2">
      <c r="A10" s="279">
        <f>$A$2-1</f>
        <v>45766</v>
      </c>
      <c r="B10" s="279" t="s">
        <v>31</v>
      </c>
      <c r="C10" s="276" t="s">
        <v>94</v>
      </c>
      <c r="D10" s="276"/>
    </row>
    <row r="11" spans="1:4" x14ac:dyDescent="0.2">
      <c r="A11" s="279">
        <f>$A$2</f>
        <v>45767</v>
      </c>
      <c r="B11" s="279" t="s">
        <v>31</v>
      </c>
      <c r="C11" s="276" t="s">
        <v>100</v>
      </c>
      <c r="D11" s="276"/>
    </row>
    <row r="12" spans="1:4" x14ac:dyDescent="0.2">
      <c r="A12" s="279">
        <f>$A$2+1</f>
        <v>45768</v>
      </c>
      <c r="B12" s="279" t="s">
        <v>31</v>
      </c>
      <c r="C12" s="276" t="s">
        <v>95</v>
      </c>
      <c r="D12" s="276" t="s">
        <v>116</v>
      </c>
    </row>
    <row r="13" spans="1:4" x14ac:dyDescent="0.2">
      <c r="A13" s="277">
        <f>DATE(Persönliche_Daten!$F$2,5,1)</f>
        <v>45778</v>
      </c>
      <c r="B13" s="277" t="s">
        <v>31</v>
      </c>
      <c r="C13" s="277" t="s">
        <v>117</v>
      </c>
      <c r="D13" s="277" t="s">
        <v>117</v>
      </c>
    </row>
    <row r="14" spans="1:4" s="259" customFormat="1" x14ac:dyDescent="0.2">
      <c r="A14" s="278">
        <f>IF(WEEKDAY(DATE(Persönliche_Daten!$F$2,5,1),1)=1,(DATE(Persönliche_Daten!$F$2,5,1)+7),(DATE(Persönliche_Daten!$F$2,5,1)-WEEKDAY(DATE(Persönliche_Daten!$F$2,5,1)))+15)</f>
        <v>45788</v>
      </c>
      <c r="B14" s="278"/>
      <c r="C14" s="259" t="s">
        <v>118</v>
      </c>
      <c r="D14" s="259" t="s">
        <v>119</v>
      </c>
    </row>
    <row r="15" spans="1:4" x14ac:dyDescent="0.2">
      <c r="A15" s="279">
        <f>$A$2+39</f>
        <v>45806</v>
      </c>
      <c r="B15" s="279" t="s">
        <v>31</v>
      </c>
      <c r="C15" s="276" t="s">
        <v>104</v>
      </c>
      <c r="D15" s="276" t="s">
        <v>120</v>
      </c>
    </row>
    <row r="16" spans="1:4" x14ac:dyDescent="0.2">
      <c r="A16" s="279">
        <f>$A$2+49</f>
        <v>45816</v>
      </c>
      <c r="B16" s="279" t="s">
        <v>31</v>
      </c>
      <c r="C16" s="276" t="s">
        <v>105</v>
      </c>
      <c r="D16" s="276" t="s">
        <v>121</v>
      </c>
    </row>
    <row r="17" spans="1:4" x14ac:dyDescent="0.2">
      <c r="A17" s="279">
        <f>$A$2+50</f>
        <v>45817</v>
      </c>
      <c r="B17" s="279" t="s">
        <v>31</v>
      </c>
      <c r="C17" s="276" t="s">
        <v>96</v>
      </c>
      <c r="D17" s="276" t="s">
        <v>122</v>
      </c>
    </row>
    <row r="18" spans="1:4" x14ac:dyDescent="0.2">
      <c r="A18" s="279">
        <f>$A$2+60</f>
        <v>45827</v>
      </c>
      <c r="B18" s="279" t="s">
        <v>31</v>
      </c>
      <c r="C18" s="276" t="s">
        <v>97</v>
      </c>
      <c r="D18" s="276" t="s">
        <v>123</v>
      </c>
    </row>
    <row r="19" spans="1:4" x14ac:dyDescent="0.2">
      <c r="A19" s="277">
        <f>DATE(Persönliche_Daten!$F$2,8,15)</f>
        <v>45884</v>
      </c>
      <c r="B19" s="277"/>
      <c r="C19" s="283" t="s">
        <v>101</v>
      </c>
      <c r="D19" s="277" t="s">
        <v>101</v>
      </c>
    </row>
    <row r="20" spans="1:4" x14ac:dyDescent="0.2">
      <c r="A20" s="277">
        <f>DATE(Persönliche_Daten!$F$2,10,3)</f>
        <v>45933</v>
      </c>
      <c r="B20" s="277" t="s">
        <v>31</v>
      </c>
      <c r="C20" s="283" t="s">
        <v>124</v>
      </c>
      <c r="D20" s="277" t="s">
        <v>125</v>
      </c>
    </row>
    <row r="21" spans="1:4" x14ac:dyDescent="0.2">
      <c r="A21" s="278">
        <f>DATE(Persönliche_Daten!$F$2,10,1)+7-WEEKDAY(DATE(Persönliche_Daten!$F$2,10,1),2)</f>
        <v>45935</v>
      </c>
      <c r="B21" s="278" t="s">
        <v>26</v>
      </c>
      <c r="C21" s="259" t="s">
        <v>126</v>
      </c>
      <c r="D21" s="259" t="s">
        <v>127</v>
      </c>
    </row>
    <row r="22" spans="1:4" x14ac:dyDescent="0.2">
      <c r="A22" s="277">
        <f>DATE(Persönliche_Daten!$F$2,11,1)</f>
        <v>45962</v>
      </c>
      <c r="B22" s="277" t="s">
        <v>31</v>
      </c>
      <c r="C22" s="283" t="s">
        <v>42</v>
      </c>
      <c r="D22" s="277" t="s">
        <v>42</v>
      </c>
    </row>
    <row r="23" spans="1:4" x14ac:dyDescent="0.2">
      <c r="A23" s="280">
        <f>DATE(Persönliche_Daten!$F$2,12,25)-WEEKDAY(DATE(Persönliche_Daten!$F$2,12,25),2)-35</f>
        <v>45977</v>
      </c>
      <c r="B23" s="280" t="s">
        <v>26</v>
      </c>
      <c r="C23" s="275" t="s">
        <v>128</v>
      </c>
      <c r="D23" s="275" t="s">
        <v>129</v>
      </c>
    </row>
    <row r="24" spans="1:4" x14ac:dyDescent="0.2">
      <c r="A24" s="280">
        <f>DATE(Persönliche_Daten!$F$2,12,25)-WEEKDAY(DATE(Persönliche_Daten!$F$2,12,25),2)-28</f>
        <v>45984</v>
      </c>
      <c r="B24" s="280" t="s">
        <v>26</v>
      </c>
      <c r="C24" s="275" t="s">
        <v>130</v>
      </c>
      <c r="D24" s="275" t="s">
        <v>131</v>
      </c>
    </row>
    <row r="25" spans="1:4" x14ac:dyDescent="0.2">
      <c r="A25" s="280">
        <f>DATE(Persönliche_Daten!$F$2,12,25)-WEEKDAY(DATE(Persönliche_Daten!$F$2,12,25),2)-21</f>
        <v>45991</v>
      </c>
      <c r="B25" s="280" t="s">
        <v>26</v>
      </c>
      <c r="C25" s="275" t="s">
        <v>132</v>
      </c>
      <c r="D25" s="275" t="s">
        <v>133</v>
      </c>
    </row>
    <row r="26" spans="1:4" x14ac:dyDescent="0.2">
      <c r="A26" s="280">
        <f>DATE(Persönliche_Daten!$F$2,12,25)-WEEKDAY(DATE(Persönliche_Daten!$F$2,12,25),2)-14</f>
        <v>45998</v>
      </c>
      <c r="B26" s="280" t="s">
        <v>26</v>
      </c>
      <c r="C26" s="275" t="s">
        <v>134</v>
      </c>
      <c r="D26" s="275" t="s">
        <v>135</v>
      </c>
    </row>
    <row r="27" spans="1:4" x14ac:dyDescent="0.2">
      <c r="A27" s="280">
        <f>DATE(Persönliche_Daten!$F$2,12,25)-WEEKDAY(DATE(Persönliche_Daten!$F$2,12,25),2)-7</f>
        <v>46005</v>
      </c>
      <c r="B27" s="280" t="s">
        <v>26</v>
      </c>
      <c r="C27" s="275" t="s">
        <v>136</v>
      </c>
      <c r="D27" s="275" t="s">
        <v>137</v>
      </c>
    </row>
    <row r="28" spans="1:4" x14ac:dyDescent="0.2">
      <c r="A28" s="280">
        <f>DATE(Persönliche_Daten!$F$2,12,25)-WEEKDAY(DATE(Persönliche_Daten!$F$2,12,25),2)</f>
        <v>46012</v>
      </c>
      <c r="B28" s="280" t="s">
        <v>26</v>
      </c>
      <c r="C28" s="275" t="s">
        <v>138</v>
      </c>
      <c r="D28" s="275" t="s">
        <v>139</v>
      </c>
    </row>
    <row r="29" spans="1:4" x14ac:dyDescent="0.2">
      <c r="A29" s="277">
        <f>DATE(Persönliche_Daten!$F$2,12,24)</f>
        <v>46015</v>
      </c>
      <c r="B29" s="277" t="s">
        <v>31</v>
      </c>
      <c r="C29" s="283" t="s">
        <v>140</v>
      </c>
      <c r="D29" s="277" t="s">
        <v>140</v>
      </c>
    </row>
    <row r="30" spans="1:4" x14ac:dyDescent="0.2">
      <c r="A30" s="277">
        <f>DATE(Persönliche_Daten!$F$2,12,25)</f>
        <v>46016</v>
      </c>
      <c r="B30" s="277" t="s">
        <v>31</v>
      </c>
      <c r="C30" s="283" t="s">
        <v>141</v>
      </c>
      <c r="D30" s="277" t="s">
        <v>141</v>
      </c>
    </row>
    <row r="31" spans="1:4" x14ac:dyDescent="0.2">
      <c r="A31" s="277">
        <f>DATE(Persönliche_Daten!$F$2,12,26)</f>
        <v>46017</v>
      </c>
      <c r="B31" s="277" t="s">
        <v>31</v>
      </c>
      <c r="C31" s="283" t="s">
        <v>142</v>
      </c>
      <c r="D31" s="277" t="s">
        <v>142</v>
      </c>
    </row>
    <row r="32" spans="1:4" x14ac:dyDescent="0.2">
      <c r="A32" s="277">
        <f>DATE(Persönliche_Daten!$F$2,12,31)</f>
        <v>46022</v>
      </c>
      <c r="B32" s="283" t="s">
        <v>31</v>
      </c>
      <c r="C32" s="283" t="s">
        <v>145</v>
      </c>
      <c r="D32" s="283"/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/>
  <dimension ref="A1:I27"/>
  <sheetViews>
    <sheetView showGridLines="0" showRowColHeaders="0" showZeros="0" zoomScale="90" zoomScaleNormal="90" workbookViewId="0">
      <pane ySplit="49" topLeftCell="A50" activePane="bottomLeft" state="frozen"/>
      <selection activeCell="D7" sqref="D7"/>
      <selection pane="bottomLeft" activeCell="C13" sqref="C13"/>
    </sheetView>
  </sheetViews>
  <sheetFormatPr baseColWidth="10" defaultRowHeight="12.75" x14ac:dyDescent="0.2"/>
  <cols>
    <col min="1" max="1" width="4.85546875" customWidth="1"/>
    <col min="6" max="6" width="8" customWidth="1"/>
    <col min="7" max="7" width="10.85546875" customWidth="1"/>
    <col min="8" max="8" width="9.7109375" customWidth="1"/>
    <col min="9" max="9" width="1.42578125" customWidth="1"/>
  </cols>
  <sheetData>
    <row r="1" spans="1:9" x14ac:dyDescent="0.2">
      <c r="A1" s="170"/>
      <c r="B1" s="171"/>
      <c r="C1" s="171"/>
      <c r="D1" s="171"/>
      <c r="E1" s="171"/>
      <c r="F1" s="171"/>
      <c r="G1" s="171"/>
      <c r="H1" s="171"/>
      <c r="I1" s="172"/>
    </row>
    <row r="2" spans="1:9" ht="15.95" customHeight="1" x14ac:dyDescent="0.25">
      <c r="A2" s="173"/>
      <c r="B2" s="174" t="str">
        <f>Persönliche_Daten!D7&amp;"  "&amp;" "&amp;Persönliche_Daten!D9</f>
        <v xml:space="preserve">   </v>
      </c>
      <c r="C2" s="175"/>
      <c r="D2" s="175"/>
      <c r="E2" s="175"/>
      <c r="F2" s="175"/>
      <c r="G2" s="175"/>
      <c r="H2" s="175"/>
      <c r="I2" s="176"/>
    </row>
    <row r="3" spans="1:9" ht="15.95" customHeight="1" x14ac:dyDescent="0.2">
      <c r="A3" s="177"/>
      <c r="B3" s="178"/>
      <c r="C3" s="178"/>
      <c r="D3" s="178"/>
      <c r="E3" s="178"/>
      <c r="F3" s="178"/>
      <c r="G3" s="178"/>
      <c r="H3" s="178"/>
      <c r="I3" s="179"/>
    </row>
    <row r="4" spans="1:9" ht="15.95" customHeight="1" x14ac:dyDescent="0.2">
      <c r="A4" s="173"/>
      <c r="B4" s="175"/>
      <c r="C4" s="175"/>
      <c r="D4" s="175"/>
      <c r="E4" s="175"/>
      <c r="F4" s="175"/>
      <c r="G4" s="175"/>
      <c r="H4" s="175"/>
      <c r="I4" s="176"/>
    </row>
    <row r="5" spans="1:9" ht="20.25" customHeight="1" x14ac:dyDescent="0.3">
      <c r="A5" s="173"/>
      <c r="B5" s="180" t="s">
        <v>66</v>
      </c>
      <c r="C5" s="175"/>
      <c r="D5" s="175"/>
      <c r="E5" s="175"/>
      <c r="F5" s="175"/>
      <c r="G5" s="175"/>
      <c r="H5" s="175"/>
      <c r="I5" s="176"/>
    </row>
    <row r="6" spans="1:9" ht="20.25" x14ac:dyDescent="0.3">
      <c r="A6" s="173"/>
      <c r="B6" s="180" t="s">
        <v>62</v>
      </c>
      <c r="C6" s="175"/>
      <c r="D6" s="175"/>
      <c r="E6" s="181">
        <f>Persönliche_Daten!F2</f>
        <v>2025</v>
      </c>
      <c r="F6" s="175"/>
      <c r="G6" s="175"/>
      <c r="H6" s="175"/>
      <c r="I6" s="176"/>
    </row>
    <row r="7" spans="1:9" ht="19.5" customHeight="1" x14ac:dyDescent="0.3">
      <c r="A7" s="177"/>
      <c r="B7" s="182"/>
      <c r="C7" s="178"/>
      <c r="D7" s="178"/>
      <c r="E7" s="178"/>
      <c r="F7" s="178"/>
      <c r="G7" s="178"/>
      <c r="H7" s="178"/>
      <c r="I7" s="179"/>
    </row>
    <row r="8" spans="1:9" s="10" customFormat="1" ht="15.95" customHeight="1" x14ac:dyDescent="0.2">
      <c r="A8" s="34"/>
      <c r="B8" s="6"/>
      <c r="C8" s="124"/>
      <c r="D8" s="124"/>
      <c r="E8" s="124"/>
      <c r="F8" s="126" t="s">
        <v>65</v>
      </c>
      <c r="G8" s="159"/>
      <c r="H8" s="159"/>
      <c r="I8" s="106"/>
    </row>
    <row r="9" spans="1:9" s="120" customFormat="1" ht="15.95" customHeight="1" x14ac:dyDescent="0.2">
      <c r="A9" s="122"/>
      <c r="B9" s="153" t="s">
        <v>67</v>
      </c>
      <c r="C9" s="164" t="s">
        <v>24</v>
      </c>
      <c r="D9" s="164" t="s">
        <v>60</v>
      </c>
      <c r="E9" s="164" t="s">
        <v>61</v>
      </c>
      <c r="F9" s="164" t="s">
        <v>63</v>
      </c>
      <c r="G9" s="164" t="s">
        <v>64</v>
      </c>
      <c r="H9" s="14" t="s">
        <v>57</v>
      </c>
      <c r="I9" s="84"/>
    </row>
    <row r="10" spans="1:9" s="10" customFormat="1" ht="15.95" customHeight="1" x14ac:dyDescent="0.2">
      <c r="A10" s="44"/>
      <c r="B10" s="13"/>
      <c r="C10" s="125"/>
      <c r="D10" s="125"/>
      <c r="E10" s="125"/>
      <c r="F10" s="125">
        <f>Persönliche_Daten!C16</f>
        <v>0</v>
      </c>
      <c r="G10" s="165" t="s">
        <v>58</v>
      </c>
      <c r="H10" s="13"/>
      <c r="I10" s="123"/>
    </row>
    <row r="11" spans="1:9" s="10" customFormat="1" ht="21.95" customHeight="1" x14ac:dyDescent="0.2">
      <c r="A11" s="183"/>
      <c r="B11" s="184" t="s">
        <v>43</v>
      </c>
      <c r="C11" s="185">
        <f>Januar!$Q$44</f>
        <v>0</v>
      </c>
      <c r="D11" s="185">
        <f>Januar!$S$44</f>
        <v>0</v>
      </c>
      <c r="E11" s="186">
        <f>Januar!$W$44</f>
        <v>0</v>
      </c>
      <c r="F11" s="185"/>
      <c r="G11" s="187">
        <f>Januar!$AB$44</f>
        <v>0</v>
      </c>
      <c r="H11" s="188">
        <f>F10-G11</f>
        <v>0</v>
      </c>
      <c r="I11" s="189"/>
    </row>
    <row r="12" spans="1:9" s="10" customFormat="1" ht="21.95" customHeight="1" x14ac:dyDescent="0.2">
      <c r="A12" s="183"/>
      <c r="B12" s="190" t="s">
        <v>44</v>
      </c>
      <c r="C12" s="191">
        <f>Februar!$Q$44</f>
        <v>0</v>
      </c>
      <c r="D12" s="191">
        <f>Februar!$S$44</f>
        <v>0</v>
      </c>
      <c r="E12" s="192">
        <f>Februar!$W$44</f>
        <v>0</v>
      </c>
      <c r="F12" s="191"/>
      <c r="G12" s="193">
        <f>Februar!$AB$44</f>
        <v>0</v>
      </c>
      <c r="H12" s="188">
        <f t="shared" ref="H12:H22" si="0">H11-G12</f>
        <v>0</v>
      </c>
      <c r="I12" s="194"/>
    </row>
    <row r="13" spans="1:9" s="10" customFormat="1" ht="21.95" customHeight="1" x14ac:dyDescent="0.2">
      <c r="A13" s="183"/>
      <c r="B13" s="190" t="s">
        <v>45</v>
      </c>
      <c r="C13" s="191">
        <f>März!$Q$44</f>
        <v>3.95</v>
      </c>
      <c r="D13" s="191">
        <f>März!$S$44</f>
        <v>0</v>
      </c>
      <c r="E13" s="192">
        <f>März!$W$44</f>
        <v>-3.95</v>
      </c>
      <c r="F13" s="191"/>
      <c r="G13" s="193">
        <f>März!$AB$44</f>
        <v>0</v>
      </c>
      <c r="H13" s="188">
        <f t="shared" si="0"/>
        <v>0</v>
      </c>
      <c r="I13" s="194"/>
    </row>
    <row r="14" spans="1:9" s="10" customFormat="1" ht="21.95" customHeight="1" x14ac:dyDescent="0.2">
      <c r="A14" s="183"/>
      <c r="B14" s="190" t="s">
        <v>46</v>
      </c>
      <c r="C14" s="191">
        <f>April!$Q$44</f>
        <v>3.95</v>
      </c>
      <c r="D14" s="191">
        <f>April!$S$44</f>
        <v>0</v>
      </c>
      <c r="E14" s="192">
        <f>April!$W$44</f>
        <v>-3.95</v>
      </c>
      <c r="F14" s="191"/>
      <c r="G14" s="193">
        <f>April!$AB$44</f>
        <v>0</v>
      </c>
      <c r="H14" s="188">
        <f t="shared" si="0"/>
        <v>0</v>
      </c>
      <c r="I14" s="194"/>
    </row>
    <row r="15" spans="1:9" s="10" customFormat="1" ht="21.95" customHeight="1" x14ac:dyDescent="0.2">
      <c r="A15" s="183"/>
      <c r="B15" s="190" t="s">
        <v>47</v>
      </c>
      <c r="C15" s="191">
        <f>Mai!$Q$44</f>
        <v>0</v>
      </c>
      <c r="D15" s="191">
        <f>Mai!$S$44</f>
        <v>0</v>
      </c>
      <c r="E15" s="192">
        <f>Mai!$W$44</f>
        <v>0</v>
      </c>
      <c r="F15" s="191"/>
      <c r="G15" s="193">
        <f>Mai!$AB$44</f>
        <v>0</v>
      </c>
      <c r="H15" s="188">
        <f t="shared" si="0"/>
        <v>0</v>
      </c>
      <c r="I15" s="194"/>
    </row>
    <row r="16" spans="1:9" s="10" customFormat="1" ht="21.95" customHeight="1" x14ac:dyDescent="0.2">
      <c r="A16" s="126"/>
      <c r="B16" s="106" t="s">
        <v>48</v>
      </c>
      <c r="C16" s="154">
        <f>Juni!$Q$44</f>
        <v>0</v>
      </c>
      <c r="D16" s="154">
        <f>Juni!$S$44</f>
        <v>0</v>
      </c>
      <c r="E16" s="155">
        <f>Juni!$W$44</f>
        <v>0</v>
      </c>
      <c r="F16" s="154"/>
      <c r="G16" s="156">
        <f>Juni!$AB$44</f>
        <v>0</v>
      </c>
      <c r="H16" s="158">
        <f t="shared" si="0"/>
        <v>0</v>
      </c>
      <c r="I16" s="157"/>
    </row>
    <row r="17" spans="1:9" s="10" customFormat="1" ht="21.95" customHeight="1" x14ac:dyDescent="0.2">
      <c r="A17" s="126"/>
      <c r="B17" s="106" t="s">
        <v>49</v>
      </c>
      <c r="C17" s="154">
        <f>Juli!$Q$44</f>
        <v>0</v>
      </c>
      <c r="D17" s="154">
        <f>Juli!$S$44</f>
        <v>0</v>
      </c>
      <c r="E17" s="155">
        <f>Juli!$W$44</f>
        <v>0</v>
      </c>
      <c r="F17" s="154"/>
      <c r="G17" s="156">
        <f>Juli!$AB$44</f>
        <v>0</v>
      </c>
      <c r="H17" s="158">
        <f t="shared" si="0"/>
        <v>0</v>
      </c>
      <c r="I17" s="157"/>
    </row>
    <row r="18" spans="1:9" s="10" customFormat="1" ht="21.95" customHeight="1" x14ac:dyDescent="0.2">
      <c r="A18" s="126"/>
      <c r="B18" s="106" t="s">
        <v>50</v>
      </c>
      <c r="C18" s="154">
        <f>August!$Q$44</f>
        <v>0</v>
      </c>
      <c r="D18" s="154">
        <f>August!$S$44</f>
        <v>0</v>
      </c>
      <c r="E18" s="155">
        <f>August!$W$44</f>
        <v>0</v>
      </c>
      <c r="F18" s="154"/>
      <c r="G18" s="156">
        <f>August!$AB$44</f>
        <v>0</v>
      </c>
      <c r="H18" s="158">
        <f t="shared" si="0"/>
        <v>0</v>
      </c>
      <c r="I18" s="157"/>
    </row>
    <row r="19" spans="1:9" s="10" customFormat="1" ht="21.95" customHeight="1" x14ac:dyDescent="0.2">
      <c r="A19" s="126"/>
      <c r="B19" s="106" t="s">
        <v>51</v>
      </c>
      <c r="C19" s="154">
        <f>September!$Q$44</f>
        <v>0</v>
      </c>
      <c r="D19" s="154">
        <f>September!$S$44</f>
        <v>0</v>
      </c>
      <c r="E19" s="155">
        <f>September!$W$44</f>
        <v>0</v>
      </c>
      <c r="F19" s="154"/>
      <c r="G19" s="156">
        <f>September!$AB$44</f>
        <v>0</v>
      </c>
      <c r="H19" s="158">
        <f t="shared" si="0"/>
        <v>0</v>
      </c>
      <c r="I19" s="157"/>
    </row>
    <row r="20" spans="1:9" s="10" customFormat="1" ht="21.95" customHeight="1" x14ac:dyDescent="0.2">
      <c r="A20" s="126"/>
      <c r="B20" s="106" t="s">
        <v>52</v>
      </c>
      <c r="C20" s="154">
        <f>Oktober!$Q$44</f>
        <v>0</v>
      </c>
      <c r="D20" s="154">
        <f>Oktober!$S$44</f>
        <v>0</v>
      </c>
      <c r="E20" s="155">
        <f>Oktober!$W$44</f>
        <v>0</v>
      </c>
      <c r="F20" s="154"/>
      <c r="G20" s="156">
        <f>Oktober!$AB$44</f>
        <v>0</v>
      </c>
      <c r="H20" s="158">
        <f t="shared" si="0"/>
        <v>0</v>
      </c>
      <c r="I20" s="157"/>
    </row>
    <row r="21" spans="1:9" s="10" customFormat="1" ht="21.95" customHeight="1" x14ac:dyDescent="0.2">
      <c r="A21" s="126"/>
      <c r="B21" s="106" t="s">
        <v>53</v>
      </c>
      <c r="C21" s="154">
        <f>November!$Q$44</f>
        <v>0</v>
      </c>
      <c r="D21" s="154">
        <f>November!$S$44</f>
        <v>0</v>
      </c>
      <c r="E21" s="155">
        <f>November!$W$44</f>
        <v>0</v>
      </c>
      <c r="F21" s="154"/>
      <c r="G21" s="156">
        <f>November!$AB$44</f>
        <v>0</v>
      </c>
      <c r="H21" s="158">
        <f t="shared" si="0"/>
        <v>0</v>
      </c>
      <c r="I21" s="157"/>
    </row>
    <row r="22" spans="1:9" s="10" customFormat="1" ht="21.95" customHeight="1" x14ac:dyDescent="0.2">
      <c r="A22" s="126"/>
      <c r="B22" s="106" t="s">
        <v>54</v>
      </c>
      <c r="C22" s="154">
        <f>Dezember!$Q$44</f>
        <v>0</v>
      </c>
      <c r="D22" s="154">
        <f>Dezember!$S$44</f>
        <v>0</v>
      </c>
      <c r="E22" s="155">
        <f>Dezember!$W$44</f>
        <v>0</v>
      </c>
      <c r="F22" s="154"/>
      <c r="G22" s="156">
        <f>Dezember!$AB$44</f>
        <v>0</v>
      </c>
      <c r="H22" s="158">
        <f t="shared" si="0"/>
        <v>0</v>
      </c>
      <c r="I22" s="157"/>
    </row>
    <row r="23" spans="1:9" s="10" customFormat="1" ht="8.4499999999999993" customHeight="1" x14ac:dyDescent="0.2">
      <c r="A23" s="126"/>
      <c r="B23" s="159"/>
      <c r="C23" s="159"/>
      <c r="D23" s="159"/>
      <c r="E23" s="160"/>
      <c r="F23" s="159"/>
      <c r="G23" s="159"/>
      <c r="H23" s="159"/>
      <c r="I23" s="106"/>
    </row>
    <row r="24" spans="1:9" s="10" customFormat="1" ht="20.100000000000001" customHeight="1" thickBot="1" x14ac:dyDescent="0.25">
      <c r="A24" s="148"/>
      <c r="B24" s="149" t="s">
        <v>20</v>
      </c>
      <c r="C24" s="161">
        <f>SUM(C11:C23)</f>
        <v>7.9</v>
      </c>
      <c r="D24" s="161">
        <f>SUM(D11:D23)</f>
        <v>0</v>
      </c>
      <c r="E24" s="162">
        <f>SUM(E11:E23)</f>
        <v>-7.9</v>
      </c>
      <c r="F24" s="149"/>
      <c r="G24" s="163">
        <f>SUM(G11:G23)</f>
        <v>0</v>
      </c>
      <c r="H24" s="150">
        <f>H22</f>
        <v>0</v>
      </c>
      <c r="I24" s="151"/>
    </row>
    <row r="25" spans="1:9" ht="13.5" thickTop="1" x14ac:dyDescent="0.2">
      <c r="A25" s="152"/>
      <c r="B25" s="152"/>
      <c r="C25" s="152"/>
      <c r="D25" s="152"/>
      <c r="E25" s="152"/>
      <c r="F25" s="152"/>
      <c r="G25" s="152"/>
      <c r="H25" s="152"/>
      <c r="I25" s="152"/>
    </row>
    <row r="26" spans="1:9" x14ac:dyDescent="0.2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">
      <c r="A27" s="1"/>
      <c r="B27" s="1"/>
      <c r="C27" s="1"/>
      <c r="D27" s="1"/>
      <c r="E27" s="1"/>
      <c r="F27" s="1"/>
      <c r="G27" s="1"/>
      <c r="H27" s="1"/>
      <c r="I27" s="1"/>
    </row>
  </sheetData>
  <sheetProtection algorithmName="SHA-512" hashValue="lZt26x+hq5GMTnaQtxdfVHD4cLwr6kDQJUGYSbUmZn17gqRCY3gE2S8zz+V1dp0/6ajha7+Y1AxLPbg/vFWxPA==" saltValue="1W4tlXnS993eSQjC6LIaDQ==" spinCount="100000" sheet="1" selectLockedCells="1"/>
  <printOptions horizontalCentered="1"/>
  <pageMargins left="0.78740157480314965" right="0.59055118110236227" top="0.59055118110236227" bottom="0.98425196850393704" header="0.35433070866141736" footer="0.51181102362204722"/>
  <pageSetup paperSize="9" orientation="portrait" horizontalDpi="4294967292" verticalDpi="300" r:id="rId1"/>
  <headerFooter alignWithMargins="0"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1:BE53"/>
  <sheetViews>
    <sheetView showGridLines="0" showRowColHeaders="0" showZeros="0" topLeftCell="B1" zoomScaleNormal="100" workbookViewId="0">
      <pane ySplit="12" topLeftCell="A13" activePane="bottomLeft" state="frozen"/>
      <selection activeCell="B13" sqref="B13"/>
      <selection pane="bottomLeft" activeCell="J13" sqref="J13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3.285156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4.285156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200"/>
      <c r="Q2" s="201" t="str">
        <f>Persönliche_Daten!F8&amp;" "&amp;Persönliche_Daten!F2</f>
        <v>Januar 2025</v>
      </c>
      <c r="R2" s="195"/>
      <c r="S2" s="196"/>
      <c r="T2" s="196"/>
      <c r="U2" s="196"/>
      <c r="V2" s="196"/>
      <c r="W2" s="196"/>
      <c r="X2" s="197"/>
      <c r="Y2" s="198"/>
      <c r="Z2" s="199"/>
      <c r="AA2" s="198"/>
      <c r="AB2" s="89"/>
      <c r="AC2" s="19"/>
      <c r="AD2" s="19"/>
      <c r="AE2" s="19"/>
      <c r="AF2" s="20"/>
      <c r="AG2" s="20"/>
      <c r="AS2" t="s">
        <v>82</v>
      </c>
      <c r="AT2" s="238" t="s">
        <v>83</v>
      </c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1">
        <f>Persönliche_Daten!D7</f>
        <v>0</v>
      </c>
      <c r="I5" s="312"/>
      <c r="J5" s="312"/>
      <c r="K5" s="312"/>
      <c r="L5" s="312"/>
      <c r="M5" s="330" t="s">
        <v>35</v>
      </c>
      <c r="N5" s="331"/>
      <c r="O5" s="332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  <c r="AS5" t="s">
        <v>84</v>
      </c>
      <c r="AT5" s="238" t="s">
        <v>85</v>
      </c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1" t="str">
        <f>Persönliche_Daten!D8</f>
        <v xml:space="preserve"> </v>
      </c>
      <c r="I6" s="312"/>
      <c r="J6" s="312"/>
      <c r="K6" s="312"/>
      <c r="L6" s="312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  <c r="AS6" t="s">
        <v>86</v>
      </c>
      <c r="AT6" s="238" t="s">
        <v>87</v>
      </c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1">
        <f>Persönliche_Daten!D9</f>
        <v>0</v>
      </c>
      <c r="I7" s="312"/>
      <c r="J7" s="312"/>
      <c r="K7" s="312"/>
      <c r="L7" s="312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  <c r="AS7" t="s">
        <v>88</v>
      </c>
      <c r="AT7" s="238" t="s">
        <v>89</v>
      </c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1">
        <f>Persönliche_Daten!D10</f>
        <v>0</v>
      </c>
      <c r="I8" s="312"/>
      <c r="J8" s="312"/>
      <c r="K8" s="312"/>
      <c r="L8" s="312"/>
      <c r="M8" s="104"/>
      <c r="N8" s="103" t="s">
        <v>38</v>
      </c>
      <c r="O8" s="146">
        <f>Jahresübersicht!H11</f>
        <v>0</v>
      </c>
      <c r="P8" s="1"/>
      <c r="Q8" s="72" t="s">
        <v>22</v>
      </c>
      <c r="R8" s="144">
        <f>Persönliche_Daten!G8</f>
        <v>0</v>
      </c>
      <c r="S8" s="144">
        <f>Persönliche_Daten!H8</f>
        <v>0</v>
      </c>
      <c r="T8" s="144">
        <f>Persönliche_Daten!I8</f>
        <v>0</v>
      </c>
      <c r="U8" s="144">
        <f>Persönliche_Daten!J8</f>
        <v>0</v>
      </c>
      <c r="V8" s="144">
        <f>Persönliche_Daten!K8</f>
        <v>0</v>
      </c>
      <c r="W8" s="144">
        <f>Persönliche_Daten!L8</f>
        <v>0</v>
      </c>
      <c r="X8" s="145">
        <f>Persönliche_Daten!M8</f>
        <v>0</v>
      </c>
      <c r="Y8" s="26"/>
      <c r="Z8" s="113"/>
      <c r="AA8" s="26"/>
      <c r="AB8" s="92"/>
      <c r="AC8" s="26"/>
      <c r="AD8" s="26"/>
      <c r="AE8" s="26"/>
      <c r="AF8" s="25"/>
      <c r="AG8" s="26"/>
      <c r="AS8" t="s">
        <v>91</v>
      </c>
      <c r="AT8" s="238" t="s">
        <v>90</v>
      </c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05" t="s">
        <v>17</v>
      </c>
      <c r="R11" s="306"/>
      <c r="S11" s="49"/>
      <c r="T11" s="49" t="s">
        <v>18</v>
      </c>
      <c r="U11" s="304" t="s">
        <v>19</v>
      </c>
      <c r="V11" s="304"/>
      <c r="W11" s="304" t="s">
        <v>20</v>
      </c>
      <c r="X11" s="307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36" t="s">
        <v>79</v>
      </c>
      <c r="AT11" s="236" t="s">
        <v>78</v>
      </c>
      <c r="AU11" s="121" t="s">
        <v>80</v>
      </c>
      <c r="AV11" s="237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W48</f>
        <v>0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</row>
    <row r="13" spans="2:48" s="10" customFormat="1" ht="15" customHeight="1" x14ac:dyDescent="0.2">
      <c r="B13" s="221">
        <f>Persönliche_Daten!N8</f>
        <v>45658</v>
      </c>
      <c r="C13" s="230">
        <f>WEEKDAY(B13)</f>
        <v>4</v>
      </c>
      <c r="D13" s="233">
        <f>Persönliche_Daten!N8</f>
        <v>45658</v>
      </c>
      <c r="E13" s="281" t="str">
        <f>IFERROR(VLOOKUP($D13,Feiertage!$A$4:$C$31,2,FALSE),"")</f>
        <v>x</v>
      </c>
      <c r="F13" s="78"/>
      <c r="G13" s="78"/>
      <c r="H13" s="79" t="str">
        <f>IFERROR(VLOOKUP($D13,Feiertage!$A$4:$C$31,3,FALSE),"")</f>
        <v>Neujahr</v>
      </c>
      <c r="I13" s="240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00">
        <f>IF(E13="o",3.95,IF(OR(E13&gt;" ",F13&gt;" ",G13&gt;" "),0,HLOOKUP(C13,$R$7:$X$8,2,FALSE)))</f>
        <v>0</v>
      </c>
      <c r="R13" s="301"/>
      <c r="S13" s="302">
        <f>IF(F13&gt;" ",0,IF(G13&gt;" ",0,IF(L13&gt;0,L13,0)))</f>
        <v>0</v>
      </c>
      <c r="T13" s="303"/>
      <c r="U13" s="297">
        <f>IF(OR(Q13&gt;0,S13&lt;&gt;0),ROUND(S13-Q13,2),0)</f>
        <v>0</v>
      </c>
      <c r="V13" s="308"/>
      <c r="W13" s="297">
        <f>ROUND(U13,2)</f>
        <v>0</v>
      </c>
      <c r="X13" s="298"/>
      <c r="Y13" s="9"/>
      <c r="Z13" s="115">
        <f>Z12+U13</f>
        <v>0</v>
      </c>
      <c r="AA13" s="9"/>
      <c r="AB13" s="96">
        <f>IF(F13="x",1,0)</f>
        <v>0</v>
      </c>
      <c r="AC13" s="9"/>
      <c r="AD13" s="9"/>
      <c r="AE13" s="9"/>
      <c r="AF13" s="299">
        <f>IF(B13=$R$7,$R$8,IF(B13=$S$7,$S$8,IF(B13=$T$7,$T$8,IF(B13=$U$7,$U$8,IF(B13=$V$7,$V$8,IF(B13=$W$7,$W$8,IF(B13=$X$7,$X$8,0)))))))</f>
        <v>0</v>
      </c>
      <c r="AG13" s="299"/>
      <c r="AH13" s="28"/>
      <c r="AI13" s="28">
        <f>IF(E13="x",AF13-AF13,IF(F13="x",AF13-AF13,IF(G13="x",AF13-AF13,AF13)))</f>
        <v>0</v>
      </c>
      <c r="AJ13" s="9"/>
      <c r="AO13" s="215" t="b">
        <f t="shared" ref="AO13:AO18" si="1">IF(B13="So",AND(E13="x",IF(J13&lt;10,L13,J13)))</f>
        <v>0</v>
      </c>
      <c r="AP13" s="215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AU13</f>
        <v>0</v>
      </c>
    </row>
    <row r="14" spans="2:48" s="10" customFormat="1" ht="15" customHeight="1" x14ac:dyDescent="0.2">
      <c r="B14" s="221">
        <f>B13+1</f>
        <v>45659</v>
      </c>
      <c r="C14" s="230">
        <f>WEEKDAY(B14)</f>
        <v>5</v>
      </c>
      <c r="D14" s="233">
        <f>D13+1</f>
        <v>45659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240"/>
      <c r="J14" s="213"/>
      <c r="K14" s="213"/>
      <c r="L14" s="80">
        <f t="shared" ref="L14:L43" si="2">AT14</f>
        <v>0</v>
      </c>
      <c r="M14" s="212"/>
      <c r="N14" s="80">
        <f t="shared" ref="N14:N43" si="3">IF(C14=1,L14,0)</f>
        <v>0</v>
      </c>
      <c r="O14" s="80">
        <f t="shared" ref="O14:O43" si="4">IF(AP14=FALSE,0,L14)</f>
        <v>0</v>
      </c>
      <c r="P14" s="5"/>
      <c r="Q14" s="300">
        <f t="shared" ref="Q14:Q40" si="5">IF(E14="o",3.95,IF(OR(E14&gt;" ",F14&gt;" ",G14&gt;" "),0,HLOOKUP(C14,$R$7:$X$8,2,FALSE)))</f>
        <v>0</v>
      </c>
      <c r="R14" s="301"/>
      <c r="S14" s="302">
        <f t="shared" ref="S14:S43" si="6">IF(F14&gt;" ",0,IF(G14&gt;" ",0,IF(L14&gt;0,L14,0)))</f>
        <v>0</v>
      </c>
      <c r="T14" s="303"/>
      <c r="U14" s="297">
        <f t="shared" ref="U14:U43" si="7">IF(OR(Q14&gt;0,S14&lt;&gt;0),ROUND(S14-Q14,2),0)</f>
        <v>0</v>
      </c>
      <c r="V14" s="308"/>
      <c r="W14" s="297">
        <f>ROUND(W13+U14,2)</f>
        <v>0</v>
      </c>
      <c r="X14" s="298"/>
      <c r="Y14" s="9"/>
      <c r="Z14" s="115">
        <f>Z13+U14</f>
        <v>0</v>
      </c>
      <c r="AA14" s="9"/>
      <c r="AB14" s="96">
        <f t="shared" ref="AB14:AB43" si="8">IF(F14="x",1,0)</f>
        <v>0</v>
      </c>
      <c r="AC14" s="9"/>
      <c r="AD14" s="9"/>
      <c r="AE14" s="9"/>
      <c r="AF14" s="299">
        <f t="shared" ref="AF14:AF43" si="9">IF(B14=$R$7,$R$8,IF(B14=$S$7,$S$8,IF(B14=$T$7,$T$8,IF(B14=$U$7,$U$8,IF(B14=$V$7,$V$8,IF(B14=$W$7,$W$8,IF(B14=$X$7,$X$8,0)))))))</f>
        <v>0</v>
      </c>
      <c r="AG14" s="299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1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1">
        <f t="shared" ref="B15:B24" si="16">B14+1</f>
        <v>45660</v>
      </c>
      <c r="C15" s="230">
        <f t="shared" ref="C15:C40" si="17">WEEKDAY(B15)</f>
        <v>6</v>
      </c>
      <c r="D15" s="233">
        <f t="shared" ref="D15:D24" si="18">D14+1</f>
        <v>45660</v>
      </c>
      <c r="E15" s="281" t="str">
        <f>IFERROR(VLOOKUP($D15,Feiertage!$A$4:$C$31,2,FALSE),"")</f>
        <v/>
      </c>
      <c r="F15" s="78"/>
      <c r="G15" s="78"/>
      <c r="H15" s="79" t="str">
        <f>IFERROR(VLOOKUP($D15,Feiertage!$A$4:$C$31,3,FALSE),"")</f>
        <v/>
      </c>
      <c r="I15" s="240"/>
      <c r="J15" s="214"/>
      <c r="K15" s="214"/>
      <c r="L15" s="80">
        <f t="shared" si="2"/>
        <v>0</v>
      </c>
      <c r="M15" s="212"/>
      <c r="N15" s="80">
        <f t="shared" si="3"/>
        <v>0</v>
      </c>
      <c r="O15" s="80">
        <f t="shared" si="4"/>
        <v>0</v>
      </c>
      <c r="P15" s="4"/>
      <c r="Q15" s="300">
        <f t="shared" si="5"/>
        <v>0</v>
      </c>
      <c r="R15" s="301"/>
      <c r="S15" s="302">
        <f t="shared" si="6"/>
        <v>0</v>
      </c>
      <c r="T15" s="303"/>
      <c r="U15" s="297">
        <f t="shared" si="7"/>
        <v>0</v>
      </c>
      <c r="V15" s="308"/>
      <c r="W15" s="297">
        <f t="shared" ref="W15:W40" si="19">ROUND(W14+U15,2)</f>
        <v>0</v>
      </c>
      <c r="X15" s="298"/>
      <c r="Y15" s="9"/>
      <c r="Z15" s="115">
        <f t="shared" ref="Z15:Z40" si="20">Z14+U15</f>
        <v>0</v>
      </c>
      <c r="AA15" s="9"/>
      <c r="AB15" s="96">
        <f t="shared" si="8"/>
        <v>0</v>
      </c>
      <c r="AC15" s="9"/>
      <c r="AD15" s="9"/>
      <c r="AE15" s="9"/>
      <c r="AF15" s="299">
        <f t="shared" si="9"/>
        <v>0</v>
      </c>
      <c r="AG15" s="299"/>
      <c r="AH15" s="28"/>
      <c r="AI15" s="28">
        <f t="shared" si="10"/>
        <v>0</v>
      </c>
      <c r="AO15" s="215" t="b">
        <f t="shared" si="1"/>
        <v>0</v>
      </c>
      <c r="AP15" s="215" t="b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1">
        <f t="shared" si="16"/>
        <v>45661</v>
      </c>
      <c r="C16" s="230">
        <f t="shared" si="17"/>
        <v>7</v>
      </c>
      <c r="D16" s="233">
        <f t="shared" si="18"/>
        <v>45661</v>
      </c>
      <c r="E16" s="281" t="str">
        <f>IFERROR(VLOOKUP($D16,Feiertage!$A$4:$C$31,2,FALSE),"")</f>
        <v/>
      </c>
      <c r="F16" s="81"/>
      <c r="G16" s="81"/>
      <c r="H16" s="79" t="str">
        <f>IFERROR(VLOOKUP($D16,Feiertage!$A$4:$C$31,3,FALSE),"")</f>
        <v/>
      </c>
      <c r="I16" s="239"/>
      <c r="J16" s="214"/>
      <c r="K16" s="214"/>
      <c r="L16" s="80">
        <f t="shared" si="2"/>
        <v>0</v>
      </c>
      <c r="M16" s="212"/>
      <c r="N16" s="80">
        <f t="shared" si="3"/>
        <v>0</v>
      </c>
      <c r="O16" s="80">
        <f t="shared" si="4"/>
        <v>0</v>
      </c>
      <c r="P16" s="4"/>
      <c r="Q16" s="300">
        <f t="shared" si="5"/>
        <v>0</v>
      </c>
      <c r="R16" s="301"/>
      <c r="S16" s="302">
        <f t="shared" si="6"/>
        <v>0</v>
      </c>
      <c r="T16" s="303"/>
      <c r="U16" s="297">
        <f t="shared" si="7"/>
        <v>0</v>
      </c>
      <c r="V16" s="308"/>
      <c r="W16" s="297">
        <f t="shared" si="19"/>
        <v>0</v>
      </c>
      <c r="X16" s="298"/>
      <c r="Y16" s="9"/>
      <c r="Z16" s="115">
        <f t="shared" si="20"/>
        <v>0</v>
      </c>
      <c r="AA16" s="9"/>
      <c r="AB16" s="96">
        <f t="shared" si="8"/>
        <v>0</v>
      </c>
      <c r="AC16" s="9"/>
      <c r="AD16" s="9"/>
      <c r="AE16" s="9"/>
      <c r="AF16" s="299">
        <f t="shared" si="9"/>
        <v>0</v>
      </c>
      <c r="AG16" s="299"/>
      <c r="AH16" s="28"/>
      <c r="AI16" s="28">
        <f t="shared" si="10"/>
        <v>0</v>
      </c>
      <c r="AO16" s="215" t="b">
        <f t="shared" si="1"/>
        <v>0</v>
      </c>
      <c r="AP16" s="215" t="b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57" s="10" customFormat="1" ht="15" customHeight="1" x14ac:dyDescent="0.2">
      <c r="B17" s="221">
        <f t="shared" si="16"/>
        <v>45662</v>
      </c>
      <c r="C17" s="230">
        <f t="shared" si="17"/>
        <v>1</v>
      </c>
      <c r="D17" s="233">
        <f t="shared" si="18"/>
        <v>45662</v>
      </c>
      <c r="E17" s="281" t="str">
        <f>IFERROR(VLOOKUP($D17,Feiertage!$A$4:$C$31,2,FALSE),"")</f>
        <v/>
      </c>
      <c r="F17" s="81"/>
      <c r="G17" s="81"/>
      <c r="H17" s="79" t="str">
        <f>IFERROR(VLOOKUP($D17,Feiertage!$A$4:$C$31,3,FALSE),"")</f>
        <v/>
      </c>
      <c r="I17" s="239"/>
      <c r="J17" s="214"/>
      <c r="K17" s="214"/>
      <c r="L17" s="80">
        <f t="shared" si="2"/>
        <v>0</v>
      </c>
      <c r="M17" s="212"/>
      <c r="N17" s="80">
        <f t="shared" si="3"/>
        <v>0</v>
      </c>
      <c r="O17" s="80">
        <f t="shared" si="4"/>
        <v>0</v>
      </c>
      <c r="P17" s="4"/>
      <c r="Q17" s="300">
        <f t="shared" si="5"/>
        <v>0</v>
      </c>
      <c r="R17" s="301"/>
      <c r="S17" s="302">
        <f t="shared" si="6"/>
        <v>0</v>
      </c>
      <c r="T17" s="303"/>
      <c r="U17" s="297">
        <f t="shared" si="7"/>
        <v>0</v>
      </c>
      <c r="V17" s="308"/>
      <c r="W17" s="297">
        <f t="shared" si="19"/>
        <v>0</v>
      </c>
      <c r="X17" s="298"/>
      <c r="Y17" s="9"/>
      <c r="Z17" s="115">
        <f t="shared" si="20"/>
        <v>0</v>
      </c>
      <c r="AA17" s="9"/>
      <c r="AB17" s="96">
        <f t="shared" si="8"/>
        <v>0</v>
      </c>
      <c r="AC17" s="9"/>
      <c r="AD17" s="9"/>
      <c r="AE17" s="9"/>
      <c r="AF17" s="299">
        <f t="shared" si="9"/>
        <v>0</v>
      </c>
      <c r="AG17" s="299"/>
      <c r="AH17" s="28"/>
      <c r="AI17" s="28">
        <f t="shared" si="10"/>
        <v>0</v>
      </c>
      <c r="AO17" s="215" t="b">
        <f>IF(WEEKDAY(B17=1),AND(E17="x",IF(J17&lt;10,L17,J17)))</f>
        <v>0</v>
      </c>
      <c r="AP17" s="215" t="b">
        <f t="shared" si="11"/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57" s="10" customFormat="1" ht="15" customHeight="1" x14ac:dyDescent="0.2">
      <c r="B18" s="221">
        <f t="shared" si="16"/>
        <v>45663</v>
      </c>
      <c r="C18" s="230">
        <f t="shared" si="17"/>
        <v>2</v>
      </c>
      <c r="D18" s="233">
        <f t="shared" si="18"/>
        <v>45663</v>
      </c>
      <c r="E18" s="281" t="str">
        <f>IFERROR(VLOOKUP($D18,Feiertage!$A$4:$C$31,2,FALSE),"")</f>
        <v>x</v>
      </c>
      <c r="F18" s="78"/>
      <c r="G18" s="78"/>
      <c r="H18" s="79" t="str">
        <f>IFERROR(VLOOKUP($D18,Feiertage!$A$4:$C$31,3,FALSE),"")</f>
        <v>Hl 3. Könige</v>
      </c>
      <c r="I18" s="239"/>
      <c r="J18" s="214"/>
      <c r="K18" s="214"/>
      <c r="L18" s="80">
        <f t="shared" si="2"/>
        <v>0</v>
      </c>
      <c r="M18" s="212"/>
      <c r="N18" s="80">
        <f t="shared" si="3"/>
        <v>0</v>
      </c>
      <c r="O18" s="80">
        <f t="shared" si="4"/>
        <v>0</v>
      </c>
      <c r="P18" s="4"/>
      <c r="Q18" s="300">
        <f t="shared" si="5"/>
        <v>0</v>
      </c>
      <c r="R18" s="301"/>
      <c r="S18" s="302">
        <f t="shared" si="6"/>
        <v>0</v>
      </c>
      <c r="T18" s="303"/>
      <c r="U18" s="297">
        <f t="shared" si="7"/>
        <v>0</v>
      </c>
      <c r="V18" s="308"/>
      <c r="W18" s="297">
        <f t="shared" si="19"/>
        <v>0</v>
      </c>
      <c r="X18" s="298"/>
      <c r="Y18" s="9"/>
      <c r="Z18" s="115">
        <f t="shared" si="20"/>
        <v>0</v>
      </c>
      <c r="AA18" s="9"/>
      <c r="AB18" s="96">
        <f t="shared" si="8"/>
        <v>0</v>
      </c>
      <c r="AC18" s="9"/>
      <c r="AD18" s="9"/>
      <c r="AE18" s="9"/>
      <c r="AF18" s="299">
        <f t="shared" si="9"/>
        <v>0</v>
      </c>
      <c r="AG18" s="299"/>
      <c r="AH18" s="28"/>
      <c r="AI18" s="28">
        <f t="shared" si="10"/>
        <v>0</v>
      </c>
      <c r="AO18" s="215" t="b">
        <f t="shared" si="1"/>
        <v>0</v>
      </c>
      <c r="AP18" s="215">
        <f t="shared" si="11"/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57" s="10" customFormat="1" ht="15" customHeight="1" x14ac:dyDescent="0.2">
      <c r="B19" s="221">
        <f t="shared" si="16"/>
        <v>45664</v>
      </c>
      <c r="C19" s="230">
        <f t="shared" si="17"/>
        <v>3</v>
      </c>
      <c r="D19" s="233">
        <f t="shared" si="18"/>
        <v>45664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239"/>
      <c r="J19" s="211"/>
      <c r="K19" s="211"/>
      <c r="L19" s="80">
        <f t="shared" si="2"/>
        <v>0</v>
      </c>
      <c r="M19" s="212"/>
      <c r="N19" s="80">
        <f t="shared" si="3"/>
        <v>0</v>
      </c>
      <c r="O19" s="80">
        <f t="shared" si="4"/>
        <v>0</v>
      </c>
      <c r="P19" s="4"/>
      <c r="Q19" s="300">
        <f t="shared" si="5"/>
        <v>0</v>
      </c>
      <c r="R19" s="301"/>
      <c r="S19" s="302">
        <f t="shared" si="6"/>
        <v>0</v>
      </c>
      <c r="T19" s="303"/>
      <c r="U19" s="297">
        <f t="shared" si="7"/>
        <v>0</v>
      </c>
      <c r="V19" s="308"/>
      <c r="W19" s="297">
        <f t="shared" si="19"/>
        <v>0</v>
      </c>
      <c r="X19" s="298"/>
      <c r="Y19" s="9"/>
      <c r="Z19" s="115">
        <f t="shared" si="20"/>
        <v>0</v>
      </c>
      <c r="AA19" s="9"/>
      <c r="AB19" s="96">
        <f t="shared" si="8"/>
        <v>0</v>
      </c>
      <c r="AC19" s="9"/>
      <c r="AD19" s="9"/>
      <c r="AE19" s="9"/>
      <c r="AF19" s="299">
        <f t="shared" si="9"/>
        <v>0</v>
      </c>
      <c r="AG19" s="299"/>
      <c r="AI19" s="28">
        <f t="shared" si="10"/>
        <v>0</v>
      </c>
      <c r="AO19" s="215" t="b">
        <f>IF(B19="So",IF(J19&lt;10,L19,J19))</f>
        <v>0</v>
      </c>
      <c r="AP19" s="215" t="b">
        <f t="shared" si="11"/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  <c r="BE19" s="218"/>
    </row>
    <row r="20" spans="2:57" s="10" customFormat="1" ht="15" customHeight="1" x14ac:dyDescent="0.2">
      <c r="B20" s="221">
        <f t="shared" si="16"/>
        <v>45665</v>
      </c>
      <c r="C20" s="230">
        <f t="shared" si="17"/>
        <v>4</v>
      </c>
      <c r="D20" s="233">
        <f t="shared" si="18"/>
        <v>45665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239"/>
      <c r="J20" s="211"/>
      <c r="K20" s="211"/>
      <c r="L20" s="80">
        <f t="shared" si="2"/>
        <v>0</v>
      </c>
      <c r="M20" s="212"/>
      <c r="N20" s="80">
        <f t="shared" si="3"/>
        <v>0</v>
      </c>
      <c r="O20" s="80">
        <f t="shared" si="4"/>
        <v>0</v>
      </c>
      <c r="P20" s="4"/>
      <c r="Q20" s="300">
        <f t="shared" si="5"/>
        <v>0</v>
      </c>
      <c r="R20" s="301"/>
      <c r="S20" s="302">
        <f t="shared" si="6"/>
        <v>0</v>
      </c>
      <c r="T20" s="303"/>
      <c r="U20" s="297">
        <f t="shared" si="7"/>
        <v>0</v>
      </c>
      <c r="V20" s="308"/>
      <c r="W20" s="297">
        <f t="shared" si="19"/>
        <v>0</v>
      </c>
      <c r="X20" s="298"/>
      <c r="Y20" s="9"/>
      <c r="Z20" s="115">
        <f t="shared" si="20"/>
        <v>0</v>
      </c>
      <c r="AA20" s="9"/>
      <c r="AB20" s="96">
        <f t="shared" si="8"/>
        <v>0</v>
      </c>
      <c r="AC20" s="9"/>
      <c r="AD20" s="9"/>
      <c r="AE20" s="9"/>
      <c r="AF20" s="299">
        <f t="shared" si="9"/>
        <v>0</v>
      </c>
      <c r="AG20" s="299"/>
      <c r="AI20" s="28">
        <f t="shared" si="10"/>
        <v>0</v>
      </c>
      <c r="AO20" s="215" t="b">
        <f t="shared" ref="AO20:AO43" si="22">IF(B20="So",IF(J20&lt;10,L20,J20))</f>
        <v>0</v>
      </c>
      <c r="AP20" s="215" t="b">
        <f t="shared" si="11"/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57" s="10" customFormat="1" ht="15" customHeight="1" x14ac:dyDescent="0.2">
      <c r="B21" s="221">
        <f t="shared" si="16"/>
        <v>45666</v>
      </c>
      <c r="C21" s="230">
        <f t="shared" si="17"/>
        <v>5</v>
      </c>
      <c r="D21" s="233">
        <f t="shared" si="18"/>
        <v>45666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239"/>
      <c r="J21" s="213"/>
      <c r="K21" s="213"/>
      <c r="L21" s="80">
        <f t="shared" si="2"/>
        <v>0</v>
      </c>
      <c r="M21" s="212"/>
      <c r="N21" s="80">
        <f t="shared" si="3"/>
        <v>0</v>
      </c>
      <c r="O21" s="80">
        <f t="shared" si="4"/>
        <v>0</v>
      </c>
      <c r="P21" s="4"/>
      <c r="Q21" s="300">
        <f t="shared" si="5"/>
        <v>0</v>
      </c>
      <c r="R21" s="301"/>
      <c r="S21" s="302">
        <f t="shared" si="6"/>
        <v>0</v>
      </c>
      <c r="T21" s="303"/>
      <c r="U21" s="297">
        <f t="shared" si="7"/>
        <v>0</v>
      </c>
      <c r="V21" s="308"/>
      <c r="W21" s="297">
        <f t="shared" si="19"/>
        <v>0</v>
      </c>
      <c r="X21" s="298"/>
      <c r="Y21" s="9"/>
      <c r="Z21" s="115">
        <f t="shared" si="20"/>
        <v>0</v>
      </c>
      <c r="AA21" s="9"/>
      <c r="AB21" s="96">
        <f t="shared" si="8"/>
        <v>0</v>
      </c>
      <c r="AC21" s="9"/>
      <c r="AD21" s="9"/>
      <c r="AE21" s="9"/>
      <c r="AF21" s="299">
        <f t="shared" si="9"/>
        <v>0</v>
      </c>
      <c r="AG21" s="299"/>
      <c r="AI21" s="28">
        <f t="shared" si="10"/>
        <v>0</v>
      </c>
      <c r="AO21" s="215" t="b">
        <f t="shared" si="22"/>
        <v>0</v>
      </c>
      <c r="AP21" s="215" t="b">
        <f t="shared" si="11"/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57" s="10" customFormat="1" ht="15" customHeight="1" x14ac:dyDescent="0.2">
      <c r="B22" s="221">
        <f t="shared" si="16"/>
        <v>45667</v>
      </c>
      <c r="C22" s="230">
        <f t="shared" si="17"/>
        <v>6</v>
      </c>
      <c r="D22" s="233">
        <f t="shared" si="18"/>
        <v>45667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239"/>
      <c r="J22" s="214"/>
      <c r="K22" s="214"/>
      <c r="L22" s="80">
        <f t="shared" si="2"/>
        <v>0</v>
      </c>
      <c r="M22" s="212"/>
      <c r="N22" s="80">
        <f t="shared" si="3"/>
        <v>0</v>
      </c>
      <c r="O22" s="80">
        <f t="shared" si="4"/>
        <v>0</v>
      </c>
      <c r="P22" s="4"/>
      <c r="Q22" s="300">
        <f t="shared" si="5"/>
        <v>0</v>
      </c>
      <c r="R22" s="301"/>
      <c r="S22" s="302">
        <f t="shared" si="6"/>
        <v>0</v>
      </c>
      <c r="T22" s="303"/>
      <c r="U22" s="297">
        <f t="shared" si="7"/>
        <v>0</v>
      </c>
      <c r="V22" s="308"/>
      <c r="W22" s="297">
        <f t="shared" si="19"/>
        <v>0</v>
      </c>
      <c r="X22" s="298"/>
      <c r="Y22" s="9"/>
      <c r="Z22" s="115">
        <f t="shared" si="20"/>
        <v>0</v>
      </c>
      <c r="AA22" s="9"/>
      <c r="AB22" s="96">
        <f t="shared" si="8"/>
        <v>0</v>
      </c>
      <c r="AC22" s="9"/>
      <c r="AD22" s="9"/>
      <c r="AE22" s="9"/>
      <c r="AF22" s="299">
        <f t="shared" si="9"/>
        <v>0</v>
      </c>
      <c r="AG22" s="299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57" s="10" customFormat="1" ht="15" customHeight="1" x14ac:dyDescent="0.2">
      <c r="B23" s="221">
        <f t="shared" si="16"/>
        <v>45668</v>
      </c>
      <c r="C23" s="230">
        <f t="shared" si="17"/>
        <v>7</v>
      </c>
      <c r="D23" s="233">
        <f t="shared" si="18"/>
        <v>45668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239"/>
      <c r="J23" s="214"/>
      <c r="K23" s="214"/>
      <c r="L23" s="80">
        <f t="shared" si="2"/>
        <v>0</v>
      </c>
      <c r="M23" s="212"/>
      <c r="N23" s="80">
        <f t="shared" si="3"/>
        <v>0</v>
      </c>
      <c r="O23" s="80">
        <f t="shared" si="4"/>
        <v>0</v>
      </c>
      <c r="P23" s="4"/>
      <c r="Q23" s="300">
        <f t="shared" si="5"/>
        <v>0</v>
      </c>
      <c r="R23" s="301"/>
      <c r="S23" s="302">
        <f t="shared" si="6"/>
        <v>0</v>
      </c>
      <c r="T23" s="303"/>
      <c r="U23" s="297">
        <f t="shared" si="7"/>
        <v>0</v>
      </c>
      <c r="V23" s="308"/>
      <c r="W23" s="297">
        <f t="shared" si="19"/>
        <v>0</v>
      </c>
      <c r="X23" s="298"/>
      <c r="Y23" s="9"/>
      <c r="Z23" s="115">
        <f t="shared" si="20"/>
        <v>0</v>
      </c>
      <c r="AA23" s="9"/>
      <c r="AB23" s="96">
        <f t="shared" si="8"/>
        <v>0</v>
      </c>
      <c r="AC23" s="9"/>
      <c r="AD23" s="9"/>
      <c r="AE23" s="9"/>
      <c r="AF23" s="299">
        <f t="shared" si="9"/>
        <v>0</v>
      </c>
      <c r="AG23" s="299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57" s="10" customFormat="1" ht="15" customHeight="1" x14ac:dyDescent="0.2">
      <c r="B24" s="221">
        <f t="shared" si="16"/>
        <v>45669</v>
      </c>
      <c r="C24" s="230">
        <f t="shared" si="17"/>
        <v>1</v>
      </c>
      <c r="D24" s="233">
        <f t="shared" si="18"/>
        <v>45669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239"/>
      <c r="J24" s="214"/>
      <c r="K24" s="214"/>
      <c r="L24" s="80">
        <f t="shared" si="2"/>
        <v>0</v>
      </c>
      <c r="M24" s="212"/>
      <c r="N24" s="80">
        <f t="shared" si="3"/>
        <v>0</v>
      </c>
      <c r="O24" s="80">
        <f t="shared" si="4"/>
        <v>0</v>
      </c>
      <c r="P24" s="4"/>
      <c r="Q24" s="300">
        <f t="shared" si="5"/>
        <v>0</v>
      </c>
      <c r="R24" s="301"/>
      <c r="S24" s="302">
        <f t="shared" si="6"/>
        <v>0</v>
      </c>
      <c r="T24" s="303"/>
      <c r="U24" s="297">
        <f t="shared" si="7"/>
        <v>0</v>
      </c>
      <c r="V24" s="308"/>
      <c r="W24" s="297">
        <f t="shared" si="19"/>
        <v>0</v>
      </c>
      <c r="X24" s="298"/>
      <c r="Y24" s="9"/>
      <c r="Z24" s="115">
        <f t="shared" si="20"/>
        <v>0</v>
      </c>
      <c r="AA24" s="9"/>
      <c r="AB24" s="96">
        <f t="shared" si="8"/>
        <v>0</v>
      </c>
      <c r="AC24" s="9"/>
      <c r="AD24" s="9"/>
      <c r="AE24" s="9"/>
      <c r="AF24" s="299">
        <f t="shared" si="9"/>
        <v>0</v>
      </c>
      <c r="AG24" s="299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57" s="10" customFormat="1" ht="15" customHeight="1" x14ac:dyDescent="0.2">
      <c r="B25" s="221">
        <f t="shared" ref="B25:B40" si="23">B24+1</f>
        <v>45670</v>
      </c>
      <c r="C25" s="230">
        <f t="shared" si="17"/>
        <v>2</v>
      </c>
      <c r="D25" s="233">
        <f t="shared" ref="D25:D40" si="24">D24+1</f>
        <v>45670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239"/>
      <c r="J25" s="213"/>
      <c r="K25" s="213"/>
      <c r="L25" s="80">
        <f t="shared" si="2"/>
        <v>0</v>
      </c>
      <c r="M25" s="212"/>
      <c r="N25" s="80">
        <f t="shared" si="3"/>
        <v>0</v>
      </c>
      <c r="O25" s="80">
        <f t="shared" si="4"/>
        <v>0</v>
      </c>
      <c r="P25" s="4"/>
      <c r="Q25" s="300">
        <f t="shared" si="5"/>
        <v>0</v>
      </c>
      <c r="R25" s="301"/>
      <c r="S25" s="302">
        <f t="shared" si="6"/>
        <v>0</v>
      </c>
      <c r="T25" s="303"/>
      <c r="U25" s="297">
        <f t="shared" si="7"/>
        <v>0</v>
      </c>
      <c r="V25" s="308"/>
      <c r="W25" s="297">
        <f t="shared" si="19"/>
        <v>0</v>
      </c>
      <c r="X25" s="298"/>
      <c r="Y25" s="9"/>
      <c r="Z25" s="115">
        <f t="shared" si="20"/>
        <v>0</v>
      </c>
      <c r="AA25" s="9"/>
      <c r="AB25" s="96">
        <f t="shared" si="8"/>
        <v>0</v>
      </c>
      <c r="AC25" s="9"/>
      <c r="AD25" s="9"/>
      <c r="AE25" s="9"/>
      <c r="AF25" s="299">
        <f t="shared" si="9"/>
        <v>0</v>
      </c>
      <c r="AG25" s="299"/>
      <c r="AI25" s="28">
        <f t="shared" si="10"/>
        <v>0</v>
      </c>
      <c r="AO25" s="215" t="b">
        <f t="shared" si="22"/>
        <v>0</v>
      </c>
      <c r="AP25" s="215" t="b">
        <f t="shared" si="11"/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57" s="10" customFormat="1" ht="15" customHeight="1" x14ac:dyDescent="0.2">
      <c r="B26" s="221">
        <f t="shared" si="23"/>
        <v>45671</v>
      </c>
      <c r="C26" s="230">
        <f t="shared" si="17"/>
        <v>3</v>
      </c>
      <c r="D26" s="233">
        <f t="shared" si="24"/>
        <v>45671</v>
      </c>
      <c r="E26" s="281" t="str">
        <f>IFERROR(VLOOKUP($D26,Feiertage!$A$4:$C$31,2,FALSE),"")</f>
        <v/>
      </c>
      <c r="F26" s="78"/>
      <c r="G26" s="78"/>
      <c r="H26" s="79" t="str">
        <f>IFERROR(VLOOKUP($D26,Feiertage!$A$4:$C$31,3,FALSE),"")</f>
        <v/>
      </c>
      <c r="I26" s="239"/>
      <c r="J26" s="211"/>
      <c r="K26" s="211"/>
      <c r="L26" s="80">
        <f t="shared" si="2"/>
        <v>0</v>
      </c>
      <c r="M26" s="212"/>
      <c r="N26" s="80">
        <f t="shared" si="3"/>
        <v>0</v>
      </c>
      <c r="O26" s="80">
        <f t="shared" si="4"/>
        <v>0</v>
      </c>
      <c r="P26" s="4"/>
      <c r="Q26" s="300">
        <f t="shared" si="5"/>
        <v>0</v>
      </c>
      <c r="R26" s="301"/>
      <c r="S26" s="302">
        <f t="shared" si="6"/>
        <v>0</v>
      </c>
      <c r="T26" s="303"/>
      <c r="U26" s="297">
        <f t="shared" si="7"/>
        <v>0</v>
      </c>
      <c r="V26" s="308"/>
      <c r="W26" s="297">
        <f t="shared" si="19"/>
        <v>0</v>
      </c>
      <c r="X26" s="298"/>
      <c r="Y26" s="9"/>
      <c r="Z26" s="115">
        <f t="shared" si="20"/>
        <v>0</v>
      </c>
      <c r="AA26" s="9"/>
      <c r="AB26" s="96">
        <f t="shared" si="8"/>
        <v>0</v>
      </c>
      <c r="AC26" s="9"/>
      <c r="AD26" s="9"/>
      <c r="AE26" s="9"/>
      <c r="AF26" s="299">
        <f t="shared" si="9"/>
        <v>0</v>
      </c>
      <c r="AG26" s="299"/>
      <c r="AI26" s="28">
        <f t="shared" si="10"/>
        <v>0</v>
      </c>
      <c r="AO26" s="215" t="b">
        <f t="shared" si="22"/>
        <v>0</v>
      </c>
      <c r="AP26" s="215" t="b">
        <f t="shared" si="11"/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57" s="10" customFormat="1" ht="15" customHeight="1" x14ac:dyDescent="0.2">
      <c r="B27" s="221">
        <f t="shared" si="23"/>
        <v>45672</v>
      </c>
      <c r="C27" s="230">
        <f t="shared" si="17"/>
        <v>4</v>
      </c>
      <c r="D27" s="233">
        <f t="shared" si="24"/>
        <v>45672</v>
      </c>
      <c r="E27" s="281" t="str">
        <f>IFERROR(VLOOKUP($D27,Feiertage!$A$4:$C$31,2,FALSE),"")</f>
        <v/>
      </c>
      <c r="F27" s="78"/>
      <c r="G27" s="78"/>
      <c r="H27" s="79" t="str">
        <f>IFERROR(VLOOKUP($D27,Feiertage!$A$4:$C$31,3,FALSE),"")</f>
        <v/>
      </c>
      <c r="I27" s="239"/>
      <c r="J27" s="211"/>
      <c r="K27" s="211"/>
      <c r="L27" s="80">
        <f t="shared" si="2"/>
        <v>0</v>
      </c>
      <c r="M27" s="212"/>
      <c r="N27" s="80">
        <f t="shared" si="3"/>
        <v>0</v>
      </c>
      <c r="O27" s="80">
        <f t="shared" si="4"/>
        <v>0</v>
      </c>
      <c r="P27" s="4"/>
      <c r="Q27" s="300">
        <f t="shared" si="5"/>
        <v>0</v>
      </c>
      <c r="R27" s="301"/>
      <c r="S27" s="302">
        <f t="shared" si="6"/>
        <v>0</v>
      </c>
      <c r="T27" s="303"/>
      <c r="U27" s="297">
        <f t="shared" si="7"/>
        <v>0</v>
      </c>
      <c r="V27" s="308"/>
      <c r="W27" s="297">
        <f t="shared" si="19"/>
        <v>0</v>
      </c>
      <c r="X27" s="298"/>
      <c r="Y27" s="9"/>
      <c r="Z27" s="115">
        <f t="shared" si="20"/>
        <v>0</v>
      </c>
      <c r="AA27" s="9"/>
      <c r="AB27" s="96">
        <f t="shared" si="8"/>
        <v>0</v>
      </c>
      <c r="AC27" s="9"/>
      <c r="AD27" s="9"/>
      <c r="AE27" s="9"/>
      <c r="AF27" s="299">
        <f t="shared" si="9"/>
        <v>0</v>
      </c>
      <c r="AG27" s="299"/>
      <c r="AI27" s="28">
        <f t="shared" si="10"/>
        <v>0</v>
      </c>
      <c r="AO27" s="215" t="b">
        <f t="shared" si="22"/>
        <v>0</v>
      </c>
      <c r="AP27" s="215" t="b">
        <f t="shared" si="11"/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57" s="10" customFormat="1" ht="15" customHeight="1" x14ac:dyDescent="0.2">
      <c r="B28" s="221">
        <f t="shared" si="23"/>
        <v>45673</v>
      </c>
      <c r="C28" s="230">
        <f t="shared" si="17"/>
        <v>5</v>
      </c>
      <c r="D28" s="233">
        <f t="shared" si="24"/>
        <v>45673</v>
      </c>
      <c r="E28" s="281" t="str">
        <f>IFERROR(VLOOKUP($D28,Feiertage!$A$4:$C$31,2,FALSE),"")</f>
        <v/>
      </c>
      <c r="F28" s="78"/>
      <c r="G28" s="78"/>
      <c r="H28" s="79" t="str">
        <f>IFERROR(VLOOKUP($D28,Feiertage!$A$4:$C$31,3,FALSE),"")</f>
        <v/>
      </c>
      <c r="I28" s="239"/>
      <c r="J28" s="213"/>
      <c r="K28" s="213"/>
      <c r="L28" s="80">
        <f t="shared" si="2"/>
        <v>0</v>
      </c>
      <c r="M28" s="212"/>
      <c r="N28" s="80">
        <f t="shared" si="3"/>
        <v>0</v>
      </c>
      <c r="O28" s="80">
        <f t="shared" si="4"/>
        <v>0</v>
      </c>
      <c r="P28" s="4"/>
      <c r="Q28" s="300">
        <f t="shared" si="5"/>
        <v>0</v>
      </c>
      <c r="R28" s="301"/>
      <c r="S28" s="302">
        <f t="shared" si="6"/>
        <v>0</v>
      </c>
      <c r="T28" s="303"/>
      <c r="U28" s="297">
        <f t="shared" si="7"/>
        <v>0</v>
      </c>
      <c r="V28" s="308"/>
      <c r="W28" s="297">
        <f t="shared" si="19"/>
        <v>0</v>
      </c>
      <c r="X28" s="298"/>
      <c r="Y28" s="9"/>
      <c r="Z28" s="115">
        <f t="shared" si="20"/>
        <v>0</v>
      </c>
      <c r="AA28" s="9"/>
      <c r="AB28" s="96">
        <f t="shared" si="8"/>
        <v>0</v>
      </c>
      <c r="AC28" s="9"/>
      <c r="AD28" s="9"/>
      <c r="AE28" s="9"/>
      <c r="AF28" s="299">
        <f t="shared" si="9"/>
        <v>0</v>
      </c>
      <c r="AG28" s="299"/>
      <c r="AI28" s="28">
        <f t="shared" si="10"/>
        <v>0</v>
      </c>
      <c r="AO28" s="215" t="b">
        <f t="shared" si="22"/>
        <v>0</v>
      </c>
      <c r="AP28" s="215" t="b">
        <f t="shared" si="11"/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57" s="10" customFormat="1" ht="15" customHeight="1" x14ac:dyDescent="0.2">
      <c r="B29" s="221">
        <f t="shared" si="23"/>
        <v>45674</v>
      </c>
      <c r="C29" s="230">
        <f t="shared" si="17"/>
        <v>6</v>
      </c>
      <c r="D29" s="233">
        <f t="shared" si="24"/>
        <v>45674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239"/>
      <c r="J29" s="214"/>
      <c r="K29" s="214"/>
      <c r="L29" s="80">
        <f t="shared" si="2"/>
        <v>0</v>
      </c>
      <c r="M29" s="212"/>
      <c r="N29" s="80">
        <f t="shared" si="3"/>
        <v>0</v>
      </c>
      <c r="O29" s="80">
        <f t="shared" si="4"/>
        <v>0</v>
      </c>
      <c r="P29" s="4"/>
      <c r="Q29" s="300">
        <f t="shared" si="5"/>
        <v>0</v>
      </c>
      <c r="R29" s="301"/>
      <c r="S29" s="302">
        <f t="shared" si="6"/>
        <v>0</v>
      </c>
      <c r="T29" s="303"/>
      <c r="U29" s="297">
        <f t="shared" si="7"/>
        <v>0</v>
      </c>
      <c r="V29" s="308"/>
      <c r="W29" s="297">
        <f t="shared" si="19"/>
        <v>0</v>
      </c>
      <c r="X29" s="298"/>
      <c r="Y29" s="9"/>
      <c r="Z29" s="115">
        <f t="shared" si="20"/>
        <v>0</v>
      </c>
      <c r="AA29" s="9"/>
      <c r="AB29" s="96">
        <f t="shared" si="8"/>
        <v>0</v>
      </c>
      <c r="AC29" s="9"/>
      <c r="AD29" s="9"/>
      <c r="AE29" s="9"/>
      <c r="AF29" s="299">
        <f t="shared" si="9"/>
        <v>0</v>
      </c>
      <c r="AG29" s="299"/>
      <c r="AI29" s="28">
        <f t="shared" si="10"/>
        <v>0</v>
      </c>
      <c r="AO29" s="215" t="b">
        <f t="shared" si="22"/>
        <v>0</v>
      </c>
      <c r="AP29" s="215" t="b">
        <f t="shared" si="11"/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57" s="10" customFormat="1" ht="15" customHeight="1" x14ac:dyDescent="0.2">
      <c r="B30" s="221">
        <f t="shared" si="23"/>
        <v>45675</v>
      </c>
      <c r="C30" s="230">
        <f t="shared" si="17"/>
        <v>7</v>
      </c>
      <c r="D30" s="233">
        <f t="shared" si="24"/>
        <v>45675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239"/>
      <c r="J30" s="214"/>
      <c r="K30" s="214"/>
      <c r="L30" s="80">
        <f t="shared" si="2"/>
        <v>0</v>
      </c>
      <c r="M30" s="212"/>
      <c r="N30" s="80">
        <f t="shared" si="3"/>
        <v>0</v>
      </c>
      <c r="O30" s="80">
        <f t="shared" si="4"/>
        <v>0</v>
      </c>
      <c r="P30" s="4"/>
      <c r="Q30" s="300">
        <f t="shared" si="5"/>
        <v>0</v>
      </c>
      <c r="R30" s="301"/>
      <c r="S30" s="302">
        <f t="shared" si="6"/>
        <v>0</v>
      </c>
      <c r="T30" s="303"/>
      <c r="U30" s="297">
        <f t="shared" si="7"/>
        <v>0</v>
      </c>
      <c r="V30" s="308"/>
      <c r="W30" s="297">
        <f t="shared" si="19"/>
        <v>0</v>
      </c>
      <c r="X30" s="298"/>
      <c r="Y30" s="9"/>
      <c r="Z30" s="115">
        <f t="shared" si="20"/>
        <v>0</v>
      </c>
      <c r="AA30" s="9"/>
      <c r="AB30" s="96">
        <f t="shared" si="8"/>
        <v>0</v>
      </c>
      <c r="AC30" s="9"/>
      <c r="AD30" s="9"/>
      <c r="AE30" s="9"/>
      <c r="AF30" s="299">
        <f t="shared" si="9"/>
        <v>0</v>
      </c>
      <c r="AG30" s="299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57" s="10" customFormat="1" ht="15" customHeight="1" x14ac:dyDescent="0.2">
      <c r="B31" s="221">
        <f t="shared" si="23"/>
        <v>45676</v>
      </c>
      <c r="C31" s="230">
        <f t="shared" si="17"/>
        <v>1</v>
      </c>
      <c r="D31" s="233">
        <f t="shared" si="24"/>
        <v>45676</v>
      </c>
      <c r="E31" s="281" t="str">
        <f>IFERROR(VLOOKUP($D31,Feiertage!$A$4:$C$31,2,FALSE),"")</f>
        <v/>
      </c>
      <c r="F31" s="78"/>
      <c r="G31" s="78"/>
      <c r="H31" s="79" t="str">
        <f>IFERROR(VLOOKUP($D31,Feiertage!$A$4:$C$31,3,FALSE),"")</f>
        <v/>
      </c>
      <c r="I31" s="239"/>
      <c r="J31" s="214"/>
      <c r="K31" s="214"/>
      <c r="L31" s="80">
        <f t="shared" si="2"/>
        <v>0</v>
      </c>
      <c r="M31" s="212"/>
      <c r="N31" s="80">
        <f t="shared" si="3"/>
        <v>0</v>
      </c>
      <c r="O31" s="80">
        <f t="shared" si="4"/>
        <v>0</v>
      </c>
      <c r="P31" s="4"/>
      <c r="Q31" s="300">
        <f t="shared" si="5"/>
        <v>0</v>
      </c>
      <c r="R31" s="301"/>
      <c r="S31" s="302">
        <f t="shared" si="6"/>
        <v>0</v>
      </c>
      <c r="T31" s="303"/>
      <c r="U31" s="297">
        <f t="shared" si="7"/>
        <v>0</v>
      </c>
      <c r="V31" s="308"/>
      <c r="W31" s="297">
        <f t="shared" si="19"/>
        <v>0</v>
      </c>
      <c r="X31" s="298"/>
      <c r="Y31" s="9"/>
      <c r="Z31" s="115">
        <f t="shared" si="20"/>
        <v>0</v>
      </c>
      <c r="AA31" s="9"/>
      <c r="AB31" s="96">
        <f t="shared" si="8"/>
        <v>0</v>
      </c>
      <c r="AC31" s="9"/>
      <c r="AD31" s="9"/>
      <c r="AE31" s="9"/>
      <c r="AF31" s="299">
        <f t="shared" si="9"/>
        <v>0</v>
      </c>
      <c r="AG31" s="299"/>
      <c r="AI31" s="28">
        <f t="shared" si="10"/>
        <v>0</v>
      </c>
      <c r="AO31" s="215" t="b">
        <f t="shared" si="22"/>
        <v>0</v>
      </c>
      <c r="AP31" s="215" t="b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57" s="10" customFormat="1" ht="15" customHeight="1" x14ac:dyDescent="0.2">
      <c r="B32" s="221">
        <f t="shared" si="23"/>
        <v>45677</v>
      </c>
      <c r="C32" s="230">
        <f t="shared" si="17"/>
        <v>2</v>
      </c>
      <c r="D32" s="233">
        <f t="shared" si="24"/>
        <v>45677</v>
      </c>
      <c r="E32" s="281" t="str">
        <f>IFERROR(VLOOKUP($D32,Feiertage!$A$4:$C$31,2,FALSE),"")</f>
        <v/>
      </c>
      <c r="F32" s="78"/>
      <c r="G32" s="78"/>
      <c r="H32" s="79" t="str">
        <f>IFERROR(VLOOKUP($D32,Feiertage!$A$4:$C$31,3,FALSE),"")</f>
        <v/>
      </c>
      <c r="I32" s="239"/>
      <c r="J32" s="214"/>
      <c r="K32" s="214"/>
      <c r="L32" s="80">
        <f t="shared" si="2"/>
        <v>0</v>
      </c>
      <c r="M32" s="212"/>
      <c r="N32" s="80">
        <f t="shared" si="3"/>
        <v>0</v>
      </c>
      <c r="O32" s="80">
        <f t="shared" si="4"/>
        <v>0</v>
      </c>
      <c r="P32" s="4"/>
      <c r="Q32" s="300">
        <f t="shared" si="5"/>
        <v>0</v>
      </c>
      <c r="R32" s="301"/>
      <c r="S32" s="302">
        <f t="shared" si="6"/>
        <v>0</v>
      </c>
      <c r="T32" s="303"/>
      <c r="U32" s="297">
        <f t="shared" si="7"/>
        <v>0</v>
      </c>
      <c r="V32" s="308"/>
      <c r="W32" s="297">
        <f t="shared" si="19"/>
        <v>0</v>
      </c>
      <c r="X32" s="298"/>
      <c r="Y32" s="9"/>
      <c r="Z32" s="115">
        <f t="shared" si="20"/>
        <v>0</v>
      </c>
      <c r="AA32" s="9"/>
      <c r="AB32" s="96">
        <f t="shared" si="8"/>
        <v>0</v>
      </c>
      <c r="AC32" s="9"/>
      <c r="AD32" s="9"/>
      <c r="AE32" s="9"/>
      <c r="AF32" s="299">
        <f t="shared" si="9"/>
        <v>0</v>
      </c>
      <c r="AG32" s="299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1">
        <f t="shared" si="23"/>
        <v>45678</v>
      </c>
      <c r="C33" s="230">
        <f t="shared" si="17"/>
        <v>3</v>
      </c>
      <c r="D33" s="233">
        <f t="shared" si="24"/>
        <v>45678</v>
      </c>
      <c r="E33" s="281" t="str">
        <f>IFERROR(VLOOKUP($D33,Feiertage!$A$4:$C$31,2,FALSE),"")</f>
        <v/>
      </c>
      <c r="F33" s="78"/>
      <c r="G33" s="78"/>
      <c r="H33" s="79" t="str">
        <f>IFERROR(VLOOKUP($D33,Feiertage!$A$4:$C$31,3,FALSE),"")</f>
        <v/>
      </c>
      <c r="I33" s="239"/>
      <c r="J33" s="211"/>
      <c r="K33" s="211"/>
      <c r="L33" s="80">
        <f t="shared" si="2"/>
        <v>0</v>
      </c>
      <c r="M33" s="212"/>
      <c r="N33" s="80">
        <f t="shared" si="3"/>
        <v>0</v>
      </c>
      <c r="O33" s="80">
        <f t="shared" si="4"/>
        <v>0</v>
      </c>
      <c r="P33" s="4"/>
      <c r="Q33" s="300">
        <f t="shared" si="5"/>
        <v>0</v>
      </c>
      <c r="R33" s="301"/>
      <c r="S33" s="302">
        <f t="shared" si="6"/>
        <v>0</v>
      </c>
      <c r="T33" s="303"/>
      <c r="U33" s="297">
        <f t="shared" si="7"/>
        <v>0</v>
      </c>
      <c r="V33" s="308"/>
      <c r="W33" s="297">
        <f t="shared" si="19"/>
        <v>0</v>
      </c>
      <c r="X33" s="298"/>
      <c r="Y33" s="9"/>
      <c r="Z33" s="115">
        <f t="shared" si="20"/>
        <v>0</v>
      </c>
      <c r="AA33" s="9"/>
      <c r="AB33" s="96">
        <f t="shared" si="8"/>
        <v>0</v>
      </c>
      <c r="AC33" s="9"/>
      <c r="AD33" s="9"/>
      <c r="AE33" s="9"/>
      <c r="AF33" s="299">
        <f t="shared" si="9"/>
        <v>0</v>
      </c>
      <c r="AG33" s="299"/>
      <c r="AI33" s="28">
        <f t="shared" si="10"/>
        <v>0</v>
      </c>
      <c r="AO33" s="215" t="b">
        <f t="shared" si="22"/>
        <v>0</v>
      </c>
      <c r="AP33" s="215" t="b">
        <f t="shared" si="11"/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1">
        <f t="shared" si="23"/>
        <v>45679</v>
      </c>
      <c r="C34" s="230">
        <f t="shared" si="17"/>
        <v>4</v>
      </c>
      <c r="D34" s="233">
        <f t="shared" si="24"/>
        <v>45679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239"/>
      <c r="J34" s="211"/>
      <c r="K34" s="211"/>
      <c r="L34" s="80">
        <f t="shared" si="2"/>
        <v>0</v>
      </c>
      <c r="M34" s="212"/>
      <c r="N34" s="80">
        <f t="shared" si="3"/>
        <v>0</v>
      </c>
      <c r="O34" s="80">
        <f t="shared" si="4"/>
        <v>0</v>
      </c>
      <c r="P34" s="4"/>
      <c r="Q34" s="300">
        <f t="shared" si="5"/>
        <v>0</v>
      </c>
      <c r="R34" s="301"/>
      <c r="S34" s="302">
        <f t="shared" si="6"/>
        <v>0</v>
      </c>
      <c r="T34" s="303"/>
      <c r="U34" s="297">
        <f t="shared" si="7"/>
        <v>0</v>
      </c>
      <c r="V34" s="308"/>
      <c r="W34" s="297">
        <f t="shared" si="19"/>
        <v>0</v>
      </c>
      <c r="X34" s="298"/>
      <c r="Y34" s="9"/>
      <c r="Z34" s="115">
        <f t="shared" si="20"/>
        <v>0</v>
      </c>
      <c r="AA34" s="9"/>
      <c r="AB34" s="96">
        <f t="shared" si="8"/>
        <v>0</v>
      </c>
      <c r="AC34" s="9"/>
      <c r="AD34" s="9"/>
      <c r="AE34" s="9"/>
      <c r="AF34" s="299">
        <f t="shared" si="9"/>
        <v>0</v>
      </c>
      <c r="AG34" s="299"/>
      <c r="AI34" s="28">
        <f t="shared" si="10"/>
        <v>0</v>
      </c>
      <c r="AO34" s="215" t="b">
        <f t="shared" si="22"/>
        <v>0</v>
      </c>
      <c r="AP34" s="215" t="b">
        <f t="shared" si="11"/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1">
        <f t="shared" si="23"/>
        <v>45680</v>
      </c>
      <c r="C35" s="230">
        <f t="shared" si="17"/>
        <v>5</v>
      </c>
      <c r="D35" s="233">
        <f t="shared" si="24"/>
        <v>45680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239"/>
      <c r="J35" s="213"/>
      <c r="K35" s="213"/>
      <c r="L35" s="80">
        <f t="shared" si="2"/>
        <v>0</v>
      </c>
      <c r="M35" s="212"/>
      <c r="N35" s="80">
        <f t="shared" si="3"/>
        <v>0</v>
      </c>
      <c r="O35" s="80">
        <f t="shared" si="4"/>
        <v>0</v>
      </c>
      <c r="P35" s="4"/>
      <c r="Q35" s="300">
        <f t="shared" si="5"/>
        <v>0</v>
      </c>
      <c r="R35" s="301"/>
      <c r="S35" s="302">
        <f t="shared" si="6"/>
        <v>0</v>
      </c>
      <c r="T35" s="303"/>
      <c r="U35" s="297">
        <f t="shared" si="7"/>
        <v>0</v>
      </c>
      <c r="V35" s="308"/>
      <c r="W35" s="297">
        <f t="shared" si="19"/>
        <v>0</v>
      </c>
      <c r="X35" s="298"/>
      <c r="Y35" s="9"/>
      <c r="Z35" s="115">
        <f t="shared" si="20"/>
        <v>0</v>
      </c>
      <c r="AA35" s="9"/>
      <c r="AB35" s="96">
        <f t="shared" si="8"/>
        <v>0</v>
      </c>
      <c r="AC35" s="9"/>
      <c r="AD35" s="9"/>
      <c r="AE35" s="9"/>
      <c r="AF35" s="299">
        <f t="shared" si="9"/>
        <v>0</v>
      </c>
      <c r="AG35" s="299"/>
      <c r="AI35" s="28">
        <f t="shared" si="10"/>
        <v>0</v>
      </c>
      <c r="AO35" s="215" t="b">
        <f t="shared" si="22"/>
        <v>0</v>
      </c>
      <c r="AP35" s="215" t="b">
        <f t="shared" si="11"/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1">
        <f t="shared" si="23"/>
        <v>45681</v>
      </c>
      <c r="C36" s="230">
        <f t="shared" si="17"/>
        <v>6</v>
      </c>
      <c r="D36" s="233">
        <f t="shared" si="24"/>
        <v>45681</v>
      </c>
      <c r="E36" s="281" t="str">
        <f>IFERROR(VLOOKUP($D36,Feiertage!$A$4:$C$31,2,FALSE),"")</f>
        <v/>
      </c>
      <c r="F36" s="78"/>
      <c r="G36" s="78"/>
      <c r="H36" s="79" t="str">
        <f>IFERROR(VLOOKUP($D36,Feiertage!$A$4:$C$31,3,FALSE),"")</f>
        <v/>
      </c>
      <c r="I36" s="239"/>
      <c r="J36" s="213"/>
      <c r="K36" s="213"/>
      <c r="L36" s="80">
        <f t="shared" si="2"/>
        <v>0</v>
      </c>
      <c r="M36" s="212"/>
      <c r="N36" s="80">
        <f t="shared" si="3"/>
        <v>0</v>
      </c>
      <c r="O36" s="80">
        <f t="shared" si="4"/>
        <v>0</v>
      </c>
      <c r="P36" s="4"/>
      <c r="Q36" s="300">
        <f t="shared" si="5"/>
        <v>0</v>
      </c>
      <c r="R36" s="301"/>
      <c r="S36" s="302">
        <f t="shared" si="6"/>
        <v>0</v>
      </c>
      <c r="T36" s="303"/>
      <c r="U36" s="297">
        <f t="shared" si="7"/>
        <v>0</v>
      </c>
      <c r="V36" s="308"/>
      <c r="W36" s="297">
        <f t="shared" si="19"/>
        <v>0</v>
      </c>
      <c r="X36" s="298"/>
      <c r="Y36" s="9"/>
      <c r="Z36" s="115">
        <f t="shared" si="20"/>
        <v>0</v>
      </c>
      <c r="AA36" s="9"/>
      <c r="AB36" s="96">
        <f t="shared" si="8"/>
        <v>0</v>
      </c>
      <c r="AC36" s="9"/>
      <c r="AD36" s="9"/>
      <c r="AE36" s="9"/>
      <c r="AF36" s="299">
        <f t="shared" si="9"/>
        <v>0</v>
      </c>
      <c r="AG36" s="299"/>
      <c r="AI36" s="28">
        <f t="shared" si="10"/>
        <v>0</v>
      </c>
      <c r="AO36" s="215" t="b">
        <f t="shared" si="22"/>
        <v>0</v>
      </c>
      <c r="AP36" s="215" t="b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1">
        <f t="shared" si="23"/>
        <v>45682</v>
      </c>
      <c r="C37" s="230">
        <f t="shared" si="17"/>
        <v>7</v>
      </c>
      <c r="D37" s="233">
        <f t="shared" si="24"/>
        <v>45682</v>
      </c>
      <c r="E37" s="281" t="str">
        <f>IFERROR(VLOOKUP($D37,Feiertage!$A$4:$C$31,2,FALSE),"")</f>
        <v/>
      </c>
      <c r="F37" s="78"/>
      <c r="G37" s="78"/>
      <c r="H37" s="79" t="str">
        <f>IFERROR(VLOOKUP($D37,Feiertage!$A$4:$C$31,3,FALSE),"")</f>
        <v/>
      </c>
      <c r="I37" s="239"/>
      <c r="J37" s="214"/>
      <c r="K37" s="214"/>
      <c r="L37" s="80">
        <f t="shared" si="2"/>
        <v>0</v>
      </c>
      <c r="M37" s="212"/>
      <c r="N37" s="80">
        <f t="shared" si="3"/>
        <v>0</v>
      </c>
      <c r="O37" s="80">
        <f t="shared" si="4"/>
        <v>0</v>
      </c>
      <c r="P37" s="4"/>
      <c r="Q37" s="300">
        <f t="shared" si="5"/>
        <v>0</v>
      </c>
      <c r="R37" s="301"/>
      <c r="S37" s="302">
        <f t="shared" si="6"/>
        <v>0</v>
      </c>
      <c r="T37" s="303"/>
      <c r="U37" s="297">
        <f t="shared" si="7"/>
        <v>0</v>
      </c>
      <c r="V37" s="308"/>
      <c r="W37" s="297">
        <f t="shared" si="19"/>
        <v>0</v>
      </c>
      <c r="X37" s="298"/>
      <c r="Y37" s="9"/>
      <c r="Z37" s="115">
        <f t="shared" si="20"/>
        <v>0</v>
      </c>
      <c r="AA37" s="9"/>
      <c r="AB37" s="96">
        <f t="shared" si="8"/>
        <v>0</v>
      </c>
      <c r="AC37" s="9"/>
      <c r="AD37" s="9"/>
      <c r="AE37" s="9"/>
      <c r="AF37" s="299">
        <f t="shared" si="9"/>
        <v>0</v>
      </c>
      <c r="AG37" s="299"/>
      <c r="AI37" s="28">
        <f t="shared" si="10"/>
        <v>0</v>
      </c>
      <c r="AO37" s="215" t="b">
        <f t="shared" si="22"/>
        <v>0</v>
      </c>
      <c r="AP37" s="215" t="b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1">
        <f t="shared" si="23"/>
        <v>45683</v>
      </c>
      <c r="C38" s="230">
        <f t="shared" si="17"/>
        <v>1</v>
      </c>
      <c r="D38" s="233">
        <f t="shared" si="24"/>
        <v>45683</v>
      </c>
      <c r="E38" s="281" t="str">
        <f>IFERROR(VLOOKUP($D38,Feiertage!$A$4:$C$31,2,FALSE),"")</f>
        <v/>
      </c>
      <c r="F38" s="78"/>
      <c r="G38" s="78"/>
      <c r="H38" s="79" t="str">
        <f>IFERROR(VLOOKUP($D38,Feiertage!$A$4:$C$31,3,FALSE),"")</f>
        <v/>
      </c>
      <c r="I38" s="239"/>
      <c r="J38" s="214"/>
      <c r="K38" s="214"/>
      <c r="L38" s="80">
        <f t="shared" si="2"/>
        <v>0</v>
      </c>
      <c r="M38" s="212"/>
      <c r="N38" s="80">
        <f t="shared" si="3"/>
        <v>0</v>
      </c>
      <c r="O38" s="80">
        <f t="shared" si="4"/>
        <v>0</v>
      </c>
      <c r="P38" s="4"/>
      <c r="Q38" s="300">
        <f t="shared" si="5"/>
        <v>0</v>
      </c>
      <c r="R38" s="301"/>
      <c r="S38" s="302">
        <f t="shared" si="6"/>
        <v>0</v>
      </c>
      <c r="T38" s="303"/>
      <c r="U38" s="297">
        <f t="shared" si="7"/>
        <v>0</v>
      </c>
      <c r="V38" s="308"/>
      <c r="W38" s="297">
        <f t="shared" si="19"/>
        <v>0</v>
      </c>
      <c r="X38" s="298"/>
      <c r="Y38" s="9"/>
      <c r="Z38" s="115">
        <f t="shared" si="20"/>
        <v>0</v>
      </c>
      <c r="AA38" s="9"/>
      <c r="AB38" s="96">
        <f t="shared" si="8"/>
        <v>0</v>
      </c>
      <c r="AC38" s="9"/>
      <c r="AD38" s="9"/>
      <c r="AE38" s="9"/>
      <c r="AF38" s="299">
        <f t="shared" si="9"/>
        <v>0</v>
      </c>
      <c r="AG38" s="299"/>
      <c r="AI38" s="28">
        <f t="shared" si="10"/>
        <v>0</v>
      </c>
      <c r="AO38" s="215" t="b">
        <f t="shared" si="22"/>
        <v>0</v>
      </c>
      <c r="AP38" s="215" t="b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1">
        <f t="shared" si="23"/>
        <v>45684</v>
      </c>
      <c r="C39" s="230">
        <f t="shared" si="17"/>
        <v>2</v>
      </c>
      <c r="D39" s="233">
        <f t="shared" si="24"/>
        <v>45684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239"/>
      <c r="J39" s="214"/>
      <c r="K39" s="214"/>
      <c r="L39" s="80">
        <f t="shared" si="2"/>
        <v>0</v>
      </c>
      <c r="M39" s="212"/>
      <c r="N39" s="80">
        <f t="shared" si="3"/>
        <v>0</v>
      </c>
      <c r="O39" s="80">
        <f t="shared" si="4"/>
        <v>0</v>
      </c>
      <c r="P39" s="4"/>
      <c r="Q39" s="300">
        <f t="shared" si="5"/>
        <v>0</v>
      </c>
      <c r="R39" s="301"/>
      <c r="S39" s="302">
        <f t="shared" si="6"/>
        <v>0</v>
      </c>
      <c r="T39" s="303"/>
      <c r="U39" s="297">
        <f t="shared" si="7"/>
        <v>0</v>
      </c>
      <c r="V39" s="308"/>
      <c r="W39" s="297">
        <f t="shared" si="19"/>
        <v>0</v>
      </c>
      <c r="X39" s="298"/>
      <c r="Y39" s="9"/>
      <c r="Z39" s="115">
        <f t="shared" si="20"/>
        <v>0</v>
      </c>
      <c r="AA39" s="9"/>
      <c r="AB39" s="96">
        <f t="shared" si="8"/>
        <v>0</v>
      </c>
      <c r="AC39" s="9"/>
      <c r="AD39" s="9"/>
      <c r="AE39" s="9"/>
      <c r="AF39" s="299">
        <f t="shared" si="9"/>
        <v>0</v>
      </c>
      <c r="AG39" s="299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1">
        <f t="shared" si="23"/>
        <v>45685</v>
      </c>
      <c r="C40" s="230">
        <f t="shared" si="17"/>
        <v>3</v>
      </c>
      <c r="D40" s="233">
        <f t="shared" si="24"/>
        <v>45685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239"/>
      <c r="J40" s="211"/>
      <c r="K40" s="211"/>
      <c r="L40" s="80">
        <f t="shared" si="2"/>
        <v>0</v>
      </c>
      <c r="M40" s="212"/>
      <c r="N40" s="80">
        <f t="shared" si="3"/>
        <v>0</v>
      </c>
      <c r="O40" s="80">
        <f t="shared" si="4"/>
        <v>0</v>
      </c>
      <c r="P40" s="4"/>
      <c r="Q40" s="300">
        <f t="shared" si="5"/>
        <v>0</v>
      </c>
      <c r="R40" s="301"/>
      <c r="S40" s="302">
        <f t="shared" si="6"/>
        <v>0</v>
      </c>
      <c r="T40" s="303"/>
      <c r="U40" s="297">
        <f t="shared" si="7"/>
        <v>0</v>
      </c>
      <c r="V40" s="308"/>
      <c r="W40" s="297">
        <f t="shared" si="19"/>
        <v>0</v>
      </c>
      <c r="X40" s="298"/>
      <c r="Y40" s="9"/>
      <c r="Z40" s="115">
        <f t="shared" si="20"/>
        <v>0</v>
      </c>
      <c r="AA40" s="9"/>
      <c r="AB40" s="96">
        <f t="shared" si="8"/>
        <v>0</v>
      </c>
      <c r="AC40" s="9"/>
      <c r="AD40" s="9"/>
      <c r="AE40" s="9"/>
      <c r="AF40" s="299">
        <f t="shared" si="9"/>
        <v>0</v>
      </c>
      <c r="AG40" s="299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1">
        <f t="shared" ref="B41:B43" si="25">IFERROR(IF(MONTH(B40+1)=MONTH(B40),B40+1,""),"")</f>
        <v>45686</v>
      </c>
      <c r="C41" s="230">
        <f>IFERROR(WEEKDAY(B41),"")</f>
        <v>4</v>
      </c>
      <c r="D41" s="233">
        <f>IFERROR(IF(MONTH(D40+1)=MONTH(D40),D40+1,""),"")</f>
        <v>45686</v>
      </c>
      <c r="E41" s="281" t="str">
        <f>IFERROR(VLOOKUP($D41,Feiertage!$A$4:$C$31,2,FALSE),"")</f>
        <v/>
      </c>
      <c r="F41" s="78"/>
      <c r="G41" s="78"/>
      <c r="H41" s="79" t="str">
        <f>IFERROR(VLOOKUP($D41,Feiertage!$A$4:$C$31,3,FALSE),"")</f>
        <v/>
      </c>
      <c r="I41" s="239"/>
      <c r="J41" s="211"/>
      <c r="K41" s="211"/>
      <c r="L41" s="80">
        <f t="shared" si="2"/>
        <v>0</v>
      </c>
      <c r="M41" s="212"/>
      <c r="N41" s="80">
        <f t="shared" si="3"/>
        <v>0</v>
      </c>
      <c r="O41" s="80">
        <f t="shared" si="4"/>
        <v>0</v>
      </c>
      <c r="P41" s="4"/>
      <c r="Q41" s="300">
        <f t="shared" ref="Q41" si="26">IF(E41="o",3.95,IF(OR(E41&gt;" ",F41&gt;" ",G41&gt;" "),0,IFERROR(HLOOKUP(C41,$R$7:$X$8,2,FALSE),0)))</f>
        <v>0</v>
      </c>
      <c r="R41" s="301"/>
      <c r="S41" s="302">
        <f t="shared" si="6"/>
        <v>0</v>
      </c>
      <c r="T41" s="303"/>
      <c r="U41" s="297">
        <f t="shared" si="7"/>
        <v>0</v>
      </c>
      <c r="V41" s="308"/>
      <c r="W41" s="297">
        <f t="shared" ref="W41" si="27">IF(D41="",0,ROUND(U41+W40,2))</f>
        <v>0</v>
      </c>
      <c r="X41" s="298"/>
      <c r="Y41" s="9"/>
      <c r="Z41" s="115">
        <f t="shared" ref="Z41:Z42" si="28">IF(D41="",0,Z40+U41)</f>
        <v>0</v>
      </c>
      <c r="AA41" s="9"/>
      <c r="AB41" s="96">
        <f t="shared" si="8"/>
        <v>0</v>
      </c>
      <c r="AC41" s="9"/>
      <c r="AD41" s="9"/>
      <c r="AE41" s="9"/>
      <c r="AF41" s="299">
        <f t="shared" si="9"/>
        <v>0</v>
      </c>
      <c r="AG41" s="299"/>
      <c r="AI41" s="28">
        <f t="shared" si="10"/>
        <v>0</v>
      </c>
      <c r="AO41" s="215" t="b">
        <f t="shared" si="22"/>
        <v>0</v>
      </c>
      <c r="AP41" s="215" t="b">
        <f t="shared" si="11"/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1">
        <f t="shared" si="25"/>
        <v>45687</v>
      </c>
      <c r="C42" s="230">
        <f t="shared" ref="C42:C43" si="29">IFERROR(WEEKDAY(B42),"")</f>
        <v>5</v>
      </c>
      <c r="D42" s="233">
        <f t="shared" ref="D42:D43" si="30">IFERROR(IF(MONTH(D41+1)=MONTH(D41),D41+1,""),"")</f>
        <v>45687</v>
      </c>
      <c r="E42" s="281" t="str">
        <f>IFERROR(VLOOKUP($D42,Feiertage!$A$4:$C$31,2,FALSE),"")</f>
        <v/>
      </c>
      <c r="F42" s="78"/>
      <c r="G42" s="78"/>
      <c r="H42" s="79" t="str">
        <f>IFERROR(VLOOKUP($D42,Feiertage!$A$4:$C$31,3,FALSE),"")</f>
        <v/>
      </c>
      <c r="I42" s="239"/>
      <c r="J42" s="213"/>
      <c r="K42" s="213"/>
      <c r="L42" s="80">
        <f t="shared" si="2"/>
        <v>0</v>
      </c>
      <c r="M42" s="212"/>
      <c r="N42" s="80">
        <f t="shared" si="3"/>
        <v>0</v>
      </c>
      <c r="O42" s="80">
        <f t="shared" si="4"/>
        <v>0</v>
      </c>
      <c r="P42" s="4"/>
      <c r="Q42" s="300">
        <f t="shared" ref="Q42:Q43" si="31">IF(E42="o",3.95,IF(OR(E42&gt;" ",F42&gt;" ",G42&gt;" "),0,IFERROR(HLOOKUP(C42,$R$7:$X$8,2,FALSE),0)))</f>
        <v>0</v>
      </c>
      <c r="R42" s="301"/>
      <c r="S42" s="302">
        <f t="shared" si="6"/>
        <v>0</v>
      </c>
      <c r="T42" s="303"/>
      <c r="U42" s="297">
        <f t="shared" si="7"/>
        <v>0</v>
      </c>
      <c r="V42" s="308"/>
      <c r="W42" s="297">
        <f t="shared" ref="W42:W43" si="32">IF(D42="",0,ROUND(U42+W41,2))</f>
        <v>0</v>
      </c>
      <c r="X42" s="298"/>
      <c r="Y42" s="9"/>
      <c r="Z42" s="115">
        <f t="shared" si="28"/>
        <v>0</v>
      </c>
      <c r="AA42" s="9"/>
      <c r="AB42" s="96">
        <f t="shared" si="8"/>
        <v>0</v>
      </c>
      <c r="AC42" s="9"/>
      <c r="AD42" s="9"/>
      <c r="AE42" s="9"/>
      <c r="AF42" s="299">
        <f t="shared" si="9"/>
        <v>0</v>
      </c>
      <c r="AG42" s="299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28">
        <f t="shared" si="25"/>
        <v>45688</v>
      </c>
      <c r="C43" s="230">
        <f t="shared" si="29"/>
        <v>6</v>
      </c>
      <c r="D43" s="234">
        <f t="shared" si="30"/>
        <v>45688</v>
      </c>
      <c r="E43" s="281" t="str">
        <f>IFERROR(VLOOKUP($D43,Feiertage!$A$4:$C$31,2,FALSE),"")</f>
        <v/>
      </c>
      <c r="F43" s="78"/>
      <c r="G43" s="78"/>
      <c r="H43" s="79" t="str">
        <f>IFERROR(VLOOKUP($D43,Feiertage!$A$4:$C$31,3,FALSE),"")</f>
        <v/>
      </c>
      <c r="I43" s="239"/>
      <c r="J43" s="214"/>
      <c r="K43" s="214"/>
      <c r="L43" s="80">
        <f t="shared" si="2"/>
        <v>0</v>
      </c>
      <c r="M43" s="212"/>
      <c r="N43" s="80">
        <f t="shared" si="3"/>
        <v>0</v>
      </c>
      <c r="O43" s="80">
        <f t="shared" si="4"/>
        <v>0</v>
      </c>
      <c r="P43" s="4"/>
      <c r="Q43" s="300">
        <f t="shared" si="31"/>
        <v>0</v>
      </c>
      <c r="R43" s="301"/>
      <c r="S43" s="302">
        <f t="shared" si="6"/>
        <v>0</v>
      </c>
      <c r="T43" s="303"/>
      <c r="U43" s="297">
        <f t="shared" si="7"/>
        <v>0</v>
      </c>
      <c r="V43" s="308"/>
      <c r="W43" s="297">
        <f t="shared" si="32"/>
        <v>0</v>
      </c>
      <c r="X43" s="298"/>
      <c r="Y43" s="9"/>
      <c r="Z43" s="115">
        <f>IF(D43="",0,Z42+U43)</f>
        <v>0</v>
      </c>
      <c r="AA43" s="9"/>
      <c r="AB43" s="101">
        <f t="shared" si="8"/>
        <v>0</v>
      </c>
      <c r="AC43" s="9"/>
      <c r="AD43" s="9"/>
      <c r="AE43" s="9"/>
      <c r="AF43" s="299">
        <f t="shared" si="9"/>
        <v>0</v>
      </c>
      <c r="AG43" s="299"/>
      <c r="AI43" s="28">
        <f t="shared" si="10"/>
        <v>0</v>
      </c>
      <c r="AK43" s="41"/>
      <c r="AO43" s="215" t="b">
        <f t="shared" si="22"/>
        <v>0</v>
      </c>
      <c r="AP43" s="215" t="b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240"/>
      <c r="J44" s="217">
        <f t="shared" ref="J44:O44" si="33">SUM(J13:J43)</f>
        <v>0</v>
      </c>
      <c r="K44" s="217">
        <f t="shared" si="33"/>
        <v>0</v>
      </c>
      <c r="L44" s="217">
        <f t="shared" si="33"/>
        <v>0</v>
      </c>
      <c r="M44" s="217">
        <f t="shared" si="33"/>
        <v>0</v>
      </c>
      <c r="N44" s="243">
        <f>SUM(N13:N43)</f>
        <v>0</v>
      </c>
      <c r="O44" s="217">
        <f t="shared" si="33"/>
        <v>0</v>
      </c>
      <c r="P44" s="29"/>
      <c r="Q44" s="317">
        <f>SUM(Q13:R43)</f>
        <v>0</v>
      </c>
      <c r="R44" s="318"/>
      <c r="S44" s="326">
        <f>SUM(S13:T43)</f>
        <v>0</v>
      </c>
      <c r="T44" s="327"/>
      <c r="U44" s="324"/>
      <c r="V44" s="325"/>
      <c r="W44" s="333">
        <f t="shared" ref="W44" si="34">IF(S44=0,S44-Q44,IF(AND(W41=0,D41="",AW41=0),W40,IF(AND(W42=0,D42="",AW42=0),W41,IF(AND(W43=0,D43="",AW43=0),W42,W43))))</f>
        <v>0</v>
      </c>
      <c r="X44" s="334"/>
      <c r="Y44" s="29"/>
      <c r="Z44" s="116"/>
      <c r="AA44" s="29"/>
      <c r="AB44" s="102">
        <f>SUM(AB13:AB43)</f>
        <v>0</v>
      </c>
      <c r="AC44" s="29"/>
      <c r="AD44" s="29"/>
      <c r="AE44" s="29"/>
      <c r="AF44" s="299"/>
      <c r="AG44" s="299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09"/>
      <c r="L46" s="310"/>
      <c r="M46" s="6"/>
      <c r="N46" s="309"/>
      <c r="O46" s="310"/>
      <c r="P46" s="48"/>
      <c r="Q46" s="48"/>
      <c r="R46" s="48"/>
      <c r="S46" s="313"/>
      <c r="T46" s="314"/>
      <c r="U46" s="14"/>
      <c r="V46" s="14"/>
      <c r="W46" s="315">
        <f>W44</f>
        <v>0</v>
      </c>
      <c r="X46" s="316"/>
      <c r="Y46" s="14"/>
      <c r="Z46" s="117"/>
      <c r="AA46" s="14"/>
      <c r="AB46" s="98"/>
      <c r="AC46" s="14"/>
      <c r="AD46" s="14"/>
      <c r="AE46" s="14"/>
      <c r="AF46" s="14"/>
      <c r="AG46" s="14"/>
      <c r="AK46" s="83">
        <f>AJ46-AJ46-AJ46</f>
        <v>0</v>
      </c>
      <c r="AL46" s="319"/>
      <c r="AM46" s="319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22">
        <v>0</v>
      </c>
      <c r="X47" s="323"/>
      <c r="Y47" s="6"/>
      <c r="Z47" s="118"/>
      <c r="AA47" s="6"/>
      <c r="AB47" s="99"/>
      <c r="AC47" s="6"/>
      <c r="AD47" s="6"/>
      <c r="AE47" s="6"/>
      <c r="AF47" s="6"/>
      <c r="AG47" s="6"/>
      <c r="AK47" s="82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32</v>
      </c>
      <c r="U48" s="6"/>
      <c r="V48" s="6"/>
      <c r="W48" s="320">
        <f>Persönliche_Daten!C19</f>
        <v>0</v>
      </c>
      <c r="X48" s="321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28">
        <f>W46-W47+W48</f>
        <v>0</v>
      </c>
      <c r="X49" s="329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0</v>
      </c>
      <c r="AK49" s="9">
        <f>ROUND(W49-AJ49,2)</f>
        <v>0</v>
      </c>
      <c r="AL49" s="87">
        <f>ROUND(AK49*60,0)</f>
        <v>0</v>
      </c>
      <c r="AM49" s="10" t="str">
        <f>AJ49&amp;" "&amp;"Std."&amp;" "&amp;AL49&amp;" "&amp;"Min."</f>
        <v>0 Std. 0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84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220" t="str">
        <f>AM49</f>
        <v>0 Std. 0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107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z0v9D7xXAWm6TN+rwBzUELD4TlWs9EQ+OmdsZoqRX4F/1hatf1XVhjAaK6uDD8lUfCJ1yOkXwIyQ18MOEcCF6Q==" saltValue="Zdt7e43MiXCNeyNe5a9+MA==" spinCount="100000" sheet="1" selectLockedCells="1"/>
  <customSheetViews>
    <customSheetView guid="{22DB5202-71BE-11D3-B97D-005004335D92}" showGridLines="0" zeroValues="0" hiddenColumns="1" showRuler="0" topLeftCell="B1">
      <pane ySplit="12" topLeftCell="A31" activePane="bottomLeft" state="frozen"/>
      <selection pane="bottomLeft" activeCell="I36" sqref="I36"/>
      <pageMargins left="0.35433070866141736" right="0.23622047244094491" top="0.47244094488188981" bottom="0.23622047244094491" header="0.31496062992125984" footer="0.15748031496062992"/>
      <pageSetup paperSize="9" orientation="portrait" horizontalDpi="4294967292" verticalDpi="0" r:id="rId1"/>
      <headerFooter alignWithMargins="0"/>
    </customSheetView>
  </customSheetViews>
  <mergeCells count="176">
    <mergeCell ref="AL46:AM46"/>
    <mergeCell ref="W48:X48"/>
    <mergeCell ref="AF44:AG44"/>
    <mergeCell ref="W47:X47"/>
    <mergeCell ref="U44:V44"/>
    <mergeCell ref="S44:T44"/>
    <mergeCell ref="W49:X49"/>
    <mergeCell ref="M5:O5"/>
    <mergeCell ref="W44:X44"/>
    <mergeCell ref="W38:X38"/>
    <mergeCell ref="U37:V37"/>
    <mergeCell ref="U22:V22"/>
    <mergeCell ref="U23:V23"/>
    <mergeCell ref="U24:V24"/>
    <mergeCell ref="U28:V28"/>
    <mergeCell ref="U29:V29"/>
    <mergeCell ref="U41:V41"/>
    <mergeCell ref="U42:V42"/>
    <mergeCell ref="U30:V30"/>
    <mergeCell ref="U31:V31"/>
    <mergeCell ref="U38:V38"/>
    <mergeCell ref="U39:V39"/>
    <mergeCell ref="U40:V40"/>
    <mergeCell ref="W22:X22"/>
    <mergeCell ref="K46:L46"/>
    <mergeCell ref="N46:O46"/>
    <mergeCell ref="W41:X41"/>
    <mergeCell ref="W29:X29"/>
    <mergeCell ref="W30:X30"/>
    <mergeCell ref="W42:X42"/>
    <mergeCell ref="W43:X43"/>
    <mergeCell ref="H5:L5"/>
    <mergeCell ref="H6:L6"/>
    <mergeCell ref="H7:L7"/>
    <mergeCell ref="H8:L8"/>
    <mergeCell ref="W37:X37"/>
    <mergeCell ref="W36:X36"/>
    <mergeCell ref="W35:X35"/>
    <mergeCell ref="U43:V43"/>
    <mergeCell ref="S46:T46"/>
    <mergeCell ref="W46:X46"/>
    <mergeCell ref="Q44:R44"/>
    <mergeCell ref="U32:V32"/>
    <mergeCell ref="U33:V33"/>
    <mergeCell ref="U34:V34"/>
    <mergeCell ref="U35:V35"/>
    <mergeCell ref="U36:V36"/>
    <mergeCell ref="W40:X40"/>
    <mergeCell ref="Q43:R43"/>
    <mergeCell ref="S25:T25"/>
    <mergeCell ref="S26:T26"/>
    <mergeCell ref="S27:T27"/>
    <mergeCell ref="S28:T28"/>
    <mergeCell ref="S29:T29"/>
    <mergeCell ref="S30:T30"/>
    <mergeCell ref="S31:T31"/>
    <mergeCell ref="S32:T32"/>
    <mergeCell ref="Q39:R39"/>
    <mergeCell ref="S37:T37"/>
    <mergeCell ref="S38:T38"/>
    <mergeCell ref="S39:T39"/>
    <mergeCell ref="S43:T43"/>
    <mergeCell ref="Q41:R41"/>
    <mergeCell ref="Q42:R42"/>
    <mergeCell ref="S33:T33"/>
    <mergeCell ref="S34:T34"/>
    <mergeCell ref="S35:T35"/>
    <mergeCell ref="S36:T36"/>
    <mergeCell ref="S40:T40"/>
    <mergeCell ref="S41:T41"/>
    <mergeCell ref="S42:T42"/>
    <mergeCell ref="Q36:R36"/>
    <mergeCell ref="Q40:R40"/>
    <mergeCell ref="U19:V19"/>
    <mergeCell ref="U20:V20"/>
    <mergeCell ref="U21:V21"/>
    <mergeCell ref="S23:T23"/>
    <mergeCell ref="S24:T24"/>
    <mergeCell ref="U25:V25"/>
    <mergeCell ref="U26:V26"/>
    <mergeCell ref="U27:V27"/>
    <mergeCell ref="Q34:R34"/>
    <mergeCell ref="Q35:R35"/>
    <mergeCell ref="Q29:R29"/>
    <mergeCell ref="Q30:R30"/>
    <mergeCell ref="Q31:R31"/>
    <mergeCell ref="Q32:R32"/>
    <mergeCell ref="Q33:R33"/>
    <mergeCell ref="Q26:R26"/>
    <mergeCell ref="Q27:R27"/>
    <mergeCell ref="Q28:R28"/>
    <mergeCell ref="Q25:R25"/>
    <mergeCell ref="Q20:R20"/>
    <mergeCell ref="Q21:R21"/>
    <mergeCell ref="Q22:R22"/>
    <mergeCell ref="Q37:R37"/>
    <mergeCell ref="Q38:R38"/>
    <mergeCell ref="U11:V11"/>
    <mergeCell ref="Q11:R11"/>
    <mergeCell ref="W11:X11"/>
    <mergeCell ref="U13:V13"/>
    <mergeCell ref="U14:V14"/>
    <mergeCell ref="U15:V15"/>
    <mergeCell ref="U16:V16"/>
    <mergeCell ref="U17:V17"/>
    <mergeCell ref="U18:V18"/>
    <mergeCell ref="W13:X13"/>
    <mergeCell ref="S13:T13"/>
    <mergeCell ref="S14:T14"/>
    <mergeCell ref="S15:T15"/>
    <mergeCell ref="S16:T16"/>
    <mergeCell ref="S17:T17"/>
    <mergeCell ref="S18:T18"/>
    <mergeCell ref="Q23:R23"/>
    <mergeCell ref="Q24:R24"/>
    <mergeCell ref="W14:X14"/>
    <mergeCell ref="W15:X15"/>
    <mergeCell ref="W16:X16"/>
    <mergeCell ref="Q13:R13"/>
    <mergeCell ref="Q14:R14"/>
    <mergeCell ref="Q15:R15"/>
    <mergeCell ref="Q16:R16"/>
    <mergeCell ref="W17:X17"/>
    <mergeCell ref="W18:X18"/>
    <mergeCell ref="W19:X19"/>
    <mergeCell ref="W23:X23"/>
    <mergeCell ref="Q17:R17"/>
    <mergeCell ref="Q18:R18"/>
    <mergeCell ref="Q19:R19"/>
    <mergeCell ref="W20:X20"/>
    <mergeCell ref="W21:X21"/>
    <mergeCell ref="S19:T19"/>
    <mergeCell ref="S20:T20"/>
    <mergeCell ref="S21:T21"/>
    <mergeCell ref="S22:T22"/>
    <mergeCell ref="AF24:AG24"/>
    <mergeCell ref="AF25:AG25"/>
    <mergeCell ref="AF26:AG26"/>
    <mergeCell ref="AF27:AG27"/>
    <mergeCell ref="AF28:AG28"/>
    <mergeCell ref="AF29:AG29"/>
    <mergeCell ref="W32:X32"/>
    <mergeCell ref="W24:X24"/>
    <mergeCell ref="AF13:AG13"/>
    <mergeCell ref="AF14:AG14"/>
    <mergeCell ref="AF15:AG15"/>
    <mergeCell ref="AF16:AG16"/>
    <mergeCell ref="AF22:AG22"/>
    <mergeCell ref="AF23:AG23"/>
    <mergeCell ref="AF17:AG17"/>
    <mergeCell ref="AF18:AG18"/>
    <mergeCell ref="AF19:AG19"/>
    <mergeCell ref="AF20:AG20"/>
    <mergeCell ref="AF21:AG21"/>
    <mergeCell ref="W33:X33"/>
    <mergeCell ref="W34:X34"/>
    <mergeCell ref="W25:X25"/>
    <mergeCell ref="W26:X26"/>
    <mergeCell ref="W27:X27"/>
    <mergeCell ref="W28:X28"/>
    <mergeCell ref="AF42:AG42"/>
    <mergeCell ref="AF43:AG43"/>
    <mergeCell ref="AF36:AG36"/>
    <mergeCell ref="AF37:AG37"/>
    <mergeCell ref="AF39:AG39"/>
    <mergeCell ref="AF40:AG40"/>
    <mergeCell ref="AF41:AG41"/>
    <mergeCell ref="AF38:AG38"/>
    <mergeCell ref="AF32:AG32"/>
    <mergeCell ref="AF33:AG33"/>
    <mergeCell ref="AF34:AG34"/>
    <mergeCell ref="AF35:AG35"/>
    <mergeCell ref="W31:X31"/>
    <mergeCell ref="W39:X39"/>
    <mergeCell ref="AF30:AG30"/>
    <mergeCell ref="AF31:AG31"/>
  </mergeCells>
  <conditionalFormatting sqref="U13:U43 S13:S43 I13:K43 F13:G43 B13:D43 M13:Q43 W13:W43">
    <cfRule type="expression" dxfId="242" priority="5" stopIfTrue="1">
      <formula>WEEKDAY($B13)=7</formula>
    </cfRule>
    <cfRule type="expression" dxfId="241" priority="6" stopIfTrue="1">
      <formula>WEEKDAY($B13)=1</formula>
    </cfRule>
  </conditionalFormatting>
  <conditionalFormatting sqref="L13:L43 H13:H43">
    <cfRule type="expression" dxfId="240" priority="7" stopIfTrue="1">
      <formula>WEEKDAY($B13)=7</formula>
    </cfRule>
    <cfRule type="expression" dxfId="239" priority="8" stopIfTrue="1">
      <formula>WEEKDAY($B13)=1</formula>
    </cfRule>
    <cfRule type="expression" dxfId="238" priority="9" stopIfTrue="1">
      <formula>$AT13&gt;10</formula>
    </cfRule>
  </conditionalFormatting>
  <conditionalFormatting sqref="E13:E43">
    <cfRule type="expression" dxfId="237" priority="1" stopIfTrue="1">
      <formula>WEEKDAY($C13)=7</formula>
    </cfRule>
    <cfRule type="expression" dxfId="236" priority="2" stopIfTrue="1">
      <formula>WEEKDAY($C13)=1</formula>
    </cfRule>
  </conditionalFormatting>
  <dataValidations disablePrompts="1" xWindow="190" yWindow="427" count="1">
    <dataValidation type="custom" allowBlank="1" showInputMessage="1" showErrorMessage="1" error="Eingabe nur an Samstagen!_x000a_Max. 8 Stunden." sqref="M13:M43" xr:uid="{00000000-0002-0000-0300-000000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scale="99" orientation="portrait" horizontalDpi="4294967292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/>
  <dimension ref="A1:AV53"/>
  <sheetViews>
    <sheetView showGridLines="0" showRowColHeaders="0" showZeros="0" topLeftCell="B1" zoomScaleNormal="100" workbookViewId="0">
      <pane ySplit="12" topLeftCell="A13" activePane="bottomLeft" state="frozen"/>
      <selection activeCell="J13" sqref="J13"/>
      <selection pane="bottomLeft" activeCell="E25" sqref="E25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2.57031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3.425781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4" width="0" hidden="1" customWidth="1"/>
    <col min="45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200"/>
      <c r="Q2" s="202" t="str">
        <f>Persönliche_Daten!F9&amp;" "&amp;Persönliche_Daten!F2</f>
        <v>Februar 2025</v>
      </c>
      <c r="R2" s="56"/>
      <c r="S2" s="57"/>
      <c r="T2" s="57"/>
      <c r="U2" s="57"/>
      <c r="V2" s="57"/>
      <c r="W2" s="57"/>
      <c r="X2" s="58"/>
      <c r="Y2" s="19"/>
      <c r="Z2" s="110"/>
      <c r="AA2" s="19"/>
      <c r="AB2" s="89"/>
      <c r="AC2" s="19"/>
      <c r="AD2" s="19"/>
      <c r="AE2" s="19"/>
      <c r="AF2" s="20"/>
      <c r="AG2" s="20"/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1">
        <f>Persönliche_Daten!D7</f>
        <v>0</v>
      </c>
      <c r="I5" s="312"/>
      <c r="J5" s="312"/>
      <c r="K5" s="312"/>
      <c r="L5" s="312"/>
      <c r="M5" s="330" t="s">
        <v>35</v>
      </c>
      <c r="N5" s="331"/>
      <c r="O5" s="332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1" t="str">
        <f>Persönliche_Daten!D8</f>
        <v xml:space="preserve"> </v>
      </c>
      <c r="I6" s="312"/>
      <c r="J6" s="312"/>
      <c r="K6" s="312"/>
      <c r="L6" s="312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1">
        <f>Persönliche_Daten!D9</f>
        <v>0</v>
      </c>
      <c r="I7" s="312"/>
      <c r="J7" s="312"/>
      <c r="K7" s="312"/>
      <c r="L7" s="312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1">
        <f>Persönliche_Daten!D10</f>
        <v>0</v>
      </c>
      <c r="I8" s="312"/>
      <c r="J8" s="312"/>
      <c r="K8" s="312"/>
      <c r="L8" s="312"/>
      <c r="M8" s="104"/>
      <c r="N8" s="103" t="s">
        <v>38</v>
      </c>
      <c r="O8" s="146">
        <f>Jahresübersicht!H12</f>
        <v>0</v>
      </c>
      <c r="P8" s="1"/>
      <c r="Q8" s="72" t="s">
        <v>22</v>
      </c>
      <c r="R8" s="144">
        <f>Persönliche_Daten!G9</f>
        <v>0</v>
      </c>
      <c r="S8" s="144">
        <f>Persönliche_Daten!H9</f>
        <v>0</v>
      </c>
      <c r="T8" s="144">
        <f>Persönliche_Daten!I9</f>
        <v>0</v>
      </c>
      <c r="U8" s="144">
        <f>Persönliche_Daten!J9</f>
        <v>0</v>
      </c>
      <c r="V8" s="144">
        <f>Persönliche_Daten!K9</f>
        <v>0</v>
      </c>
      <c r="W8" s="144">
        <f>Persönliche_Daten!L9</f>
        <v>0</v>
      </c>
      <c r="X8" s="145">
        <f>Persönliche_Daten!M9</f>
        <v>0</v>
      </c>
      <c r="Y8" s="26"/>
      <c r="Z8" s="113"/>
      <c r="AA8" s="26"/>
      <c r="AB8" s="92"/>
      <c r="AC8" s="26"/>
      <c r="AD8" s="26"/>
      <c r="AE8" s="26"/>
      <c r="AF8" s="25"/>
      <c r="AG8" s="26"/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05" t="s">
        <v>17</v>
      </c>
      <c r="R11" s="306"/>
      <c r="S11" s="49"/>
      <c r="T11" s="49" t="s">
        <v>18</v>
      </c>
      <c r="U11" s="304" t="s">
        <v>19</v>
      </c>
      <c r="V11" s="304"/>
      <c r="W11" s="304" t="s">
        <v>20</v>
      </c>
      <c r="X11" s="307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41" t="s">
        <v>79</v>
      </c>
      <c r="AT11" s="241" t="s">
        <v>78</v>
      </c>
      <c r="AU11" s="121" t="s">
        <v>80</v>
      </c>
      <c r="AV11" s="242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Januar!W49</f>
        <v>0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  <c r="AV12">
        <f>Januar!AV43</f>
        <v>0</v>
      </c>
    </row>
    <row r="13" spans="2:48" s="10" customFormat="1" ht="15" customHeight="1" x14ac:dyDescent="0.2">
      <c r="B13" s="229">
        <f>Persönliche_Daten!N9</f>
        <v>45689</v>
      </c>
      <c r="C13" s="232">
        <f>WEEKDAY(B13)</f>
        <v>7</v>
      </c>
      <c r="D13" s="233">
        <f>Persönliche_Daten!N9</f>
        <v>45689</v>
      </c>
      <c r="E13" s="281"/>
      <c r="F13" s="78"/>
      <c r="G13" s="78"/>
      <c r="H13" s="79" t="str">
        <f>IFERROR(VLOOKUP($D13,Feiertage!$A$4:$C$31,3,FALSE),"")</f>
        <v/>
      </c>
      <c r="I13" s="35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00">
        <f>IF(E13="o",3.95,IF(OR(E13&gt;" ",F13&gt;" ",G13&gt;" "),0,HLOOKUP(C13,$R$7:$X$8,2,FALSE)))</f>
        <v>0</v>
      </c>
      <c r="R13" s="301"/>
      <c r="S13" s="302">
        <f>IF(F13&gt;" ",0,IF(G13&gt;" ",0,IF(L13&gt;0,L13,0)))</f>
        <v>0</v>
      </c>
      <c r="T13" s="303"/>
      <c r="U13" s="297">
        <f>IF(OR(Q13&gt;0,S13&lt;&gt;0),ROUND(S13-Q13,2),0)</f>
        <v>0</v>
      </c>
      <c r="V13" s="308"/>
      <c r="W13" s="297">
        <f>ROUND(U13,2)</f>
        <v>0</v>
      </c>
      <c r="X13" s="298"/>
      <c r="Y13" s="9"/>
      <c r="Z13" s="115">
        <f>Z12+U13</f>
        <v>0</v>
      </c>
      <c r="AA13" s="9"/>
      <c r="AB13" s="96">
        <f>IF(F13="x",1,0)</f>
        <v>0</v>
      </c>
      <c r="AC13" s="9"/>
      <c r="AD13" s="9"/>
      <c r="AE13" s="9"/>
      <c r="AF13" s="299">
        <f t="shared" ref="AF13:AF43" si="1">IF(B13=$R$7,$R$9,IF(B13=$S$7,$S$9,IF(B13=$T$7,$T$9,IF(B13=$U$7,$U$9,IF(B13=$V$7,$V$9,IF(B13=$W$7,$W$9,IF(B13=$X$7,$X$9,0)))))))</f>
        <v>0</v>
      </c>
      <c r="AG13" s="299"/>
      <c r="AH13" s="28"/>
      <c r="AI13" s="28">
        <f>IF(E13="x",AF13-AF13,IF(F13="x",AF13-AF13,IF(G13="x",AF13-AF13,AF13)))</f>
        <v>0</v>
      </c>
      <c r="AJ13" s="9"/>
      <c r="AO13" s="215" t="b">
        <f t="shared" ref="AO13:AO19" si="2">IF(B13="So",IF(J13&lt;10,L13,J13))</f>
        <v>0</v>
      </c>
      <c r="AP13" s="215" t="b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AV12+AU13</f>
        <v>0</v>
      </c>
    </row>
    <row r="14" spans="2:48" s="10" customFormat="1" ht="15" customHeight="1" x14ac:dyDescent="0.2">
      <c r="B14" s="229">
        <f>B13+1</f>
        <v>45690</v>
      </c>
      <c r="C14" s="232">
        <f>WEEKDAY(B14)</f>
        <v>1</v>
      </c>
      <c r="D14" s="233">
        <f>D13+1</f>
        <v>45690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35"/>
      <c r="J14" s="213"/>
      <c r="K14" s="213"/>
      <c r="L14" s="80">
        <f t="shared" ref="L14:L43" si="3">AT14</f>
        <v>0</v>
      </c>
      <c r="M14" s="212"/>
      <c r="N14" s="80">
        <f t="shared" ref="N14:N41" si="4">IF(C14=1,L14,0)</f>
        <v>0</v>
      </c>
      <c r="O14" s="80">
        <f t="shared" ref="O14:O41" si="5">IF(AP14=FALSE,0,L14)</f>
        <v>0</v>
      </c>
      <c r="P14" s="5"/>
      <c r="Q14" s="300">
        <f t="shared" ref="Q14:Q40" si="6">IF(E14="o",3.95,IF(OR(E14&gt;" ",F14&gt;" ",G14&gt;" "),0,HLOOKUP(C14,$R$7:$X$8,2,FALSE)))</f>
        <v>0</v>
      </c>
      <c r="R14" s="301"/>
      <c r="S14" s="302">
        <f t="shared" ref="S14:S41" si="7">IF(F14&gt;" ",0,IF(G14&gt;" ",0,IF(L14&gt;0,L14,0)))</f>
        <v>0</v>
      </c>
      <c r="T14" s="303"/>
      <c r="U14" s="297">
        <f t="shared" ref="U14:U43" si="8">IF(OR(Q14&gt;0,S14&lt;&gt;0),ROUND(S14-Q14,2),0)</f>
        <v>0</v>
      </c>
      <c r="V14" s="308"/>
      <c r="W14" s="297">
        <f>ROUND(W13+U14,2)</f>
        <v>0</v>
      </c>
      <c r="X14" s="298"/>
      <c r="Y14" s="9"/>
      <c r="Z14" s="115">
        <f>Z13+U14</f>
        <v>0</v>
      </c>
      <c r="AA14" s="9"/>
      <c r="AB14" s="96">
        <f t="shared" ref="AB14:AB43" si="9">IF(F14="x",1,0)</f>
        <v>0</v>
      </c>
      <c r="AC14" s="9"/>
      <c r="AD14" s="9"/>
      <c r="AE14" s="9"/>
      <c r="AF14" s="299">
        <f t="shared" si="1"/>
        <v>0</v>
      </c>
      <c r="AG14" s="299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2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9">
        <f t="shared" ref="B15:B40" si="16">B14+1</f>
        <v>45691</v>
      </c>
      <c r="C15" s="232">
        <f t="shared" ref="C15:C40" si="17">WEEKDAY(B15)</f>
        <v>2</v>
      </c>
      <c r="D15" s="233">
        <f t="shared" ref="D15:D40" si="18">D14+1</f>
        <v>45691</v>
      </c>
      <c r="E15" s="281" t="str">
        <f>IFERROR(VLOOKUP($D15,Feiertage!$A$4:$C$31,2,FALSE),"")</f>
        <v/>
      </c>
      <c r="F15" s="78"/>
      <c r="G15" s="78"/>
      <c r="H15" s="79" t="str">
        <f>IFERROR(VLOOKUP($D15,Feiertage!$A$4:$C$31,3,FALSE),"")</f>
        <v/>
      </c>
      <c r="I15" s="35"/>
      <c r="J15" s="214"/>
      <c r="K15" s="214"/>
      <c r="L15" s="80">
        <f t="shared" si="3"/>
        <v>0</v>
      </c>
      <c r="M15" s="212"/>
      <c r="N15" s="80">
        <f t="shared" si="4"/>
        <v>0</v>
      </c>
      <c r="O15" s="80">
        <f t="shared" si="5"/>
        <v>0</v>
      </c>
      <c r="P15" s="4"/>
      <c r="Q15" s="300">
        <f t="shared" si="6"/>
        <v>0</v>
      </c>
      <c r="R15" s="301"/>
      <c r="S15" s="302">
        <f t="shared" si="7"/>
        <v>0</v>
      </c>
      <c r="T15" s="303"/>
      <c r="U15" s="297">
        <f t="shared" si="8"/>
        <v>0</v>
      </c>
      <c r="V15" s="308"/>
      <c r="W15" s="297">
        <f t="shared" ref="W15:W40" si="19">ROUND(W14+U15,2)</f>
        <v>0</v>
      </c>
      <c r="X15" s="298"/>
      <c r="Y15" s="9"/>
      <c r="Z15" s="115">
        <f t="shared" ref="Z15:Z40" si="20">Z14+U15</f>
        <v>0</v>
      </c>
      <c r="AA15" s="9"/>
      <c r="AB15" s="96">
        <f t="shared" si="9"/>
        <v>0</v>
      </c>
      <c r="AC15" s="9"/>
      <c r="AD15" s="9"/>
      <c r="AE15" s="9"/>
      <c r="AF15" s="299">
        <f t="shared" si="1"/>
        <v>0</v>
      </c>
      <c r="AG15" s="299"/>
      <c r="AH15" s="28"/>
      <c r="AI15" s="28">
        <f t="shared" si="10"/>
        <v>0</v>
      </c>
      <c r="AO15" s="215" t="b">
        <f t="shared" si="2"/>
        <v>0</v>
      </c>
      <c r="AP15" s="215" t="b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9">
        <f t="shared" si="16"/>
        <v>45692</v>
      </c>
      <c r="C16" s="232">
        <f t="shared" si="17"/>
        <v>3</v>
      </c>
      <c r="D16" s="233">
        <f t="shared" si="18"/>
        <v>45692</v>
      </c>
      <c r="E16" s="281" t="str">
        <f>IFERROR(VLOOKUP($D16,Feiertage!$A$4:$C$31,2,FALSE),"")</f>
        <v/>
      </c>
      <c r="F16" s="81"/>
      <c r="G16" s="81"/>
      <c r="H16" s="79" t="str">
        <f>IFERROR(VLOOKUP($D16,Feiertage!$A$4:$C$31,3,FALSE),"")</f>
        <v/>
      </c>
      <c r="I16" s="35"/>
      <c r="J16" s="214"/>
      <c r="K16" s="214"/>
      <c r="L16" s="80">
        <f t="shared" si="3"/>
        <v>0</v>
      </c>
      <c r="M16" s="212"/>
      <c r="N16" s="80">
        <f t="shared" si="4"/>
        <v>0</v>
      </c>
      <c r="O16" s="80">
        <f t="shared" si="5"/>
        <v>0</v>
      </c>
      <c r="P16" s="4"/>
      <c r="Q16" s="300">
        <f t="shared" si="6"/>
        <v>0</v>
      </c>
      <c r="R16" s="301"/>
      <c r="S16" s="302">
        <f t="shared" si="7"/>
        <v>0</v>
      </c>
      <c r="T16" s="303"/>
      <c r="U16" s="297">
        <f t="shared" si="8"/>
        <v>0</v>
      </c>
      <c r="V16" s="308"/>
      <c r="W16" s="297">
        <f t="shared" si="19"/>
        <v>0</v>
      </c>
      <c r="X16" s="298"/>
      <c r="Y16" s="9"/>
      <c r="Z16" s="115">
        <f t="shared" si="20"/>
        <v>0</v>
      </c>
      <c r="AA16" s="9"/>
      <c r="AB16" s="96">
        <f t="shared" si="9"/>
        <v>0</v>
      </c>
      <c r="AC16" s="9"/>
      <c r="AD16" s="9"/>
      <c r="AE16" s="9"/>
      <c r="AF16" s="299">
        <f t="shared" si="1"/>
        <v>0</v>
      </c>
      <c r="AG16" s="299"/>
      <c r="AH16" s="28"/>
      <c r="AI16" s="28">
        <f t="shared" si="10"/>
        <v>0</v>
      </c>
      <c r="AO16" s="215" t="b">
        <f t="shared" si="2"/>
        <v>0</v>
      </c>
      <c r="AP16" s="215" t="b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48" s="10" customFormat="1" ht="15" customHeight="1" x14ac:dyDescent="0.2">
      <c r="B17" s="229">
        <f t="shared" si="16"/>
        <v>45693</v>
      </c>
      <c r="C17" s="232">
        <f t="shared" si="17"/>
        <v>4</v>
      </c>
      <c r="D17" s="233">
        <f t="shared" si="18"/>
        <v>45693</v>
      </c>
      <c r="E17" s="281" t="str">
        <f>IFERROR(VLOOKUP($D17,Feiertage!$A$4:$C$31,2,FALSE),"")</f>
        <v/>
      </c>
      <c r="F17" s="81"/>
      <c r="G17" s="81"/>
      <c r="H17" s="79" t="str">
        <f>IFERROR(VLOOKUP($D17,Feiertage!$A$4:$C$31,3,FALSE),"")</f>
        <v/>
      </c>
      <c r="I17" s="35"/>
      <c r="J17" s="214"/>
      <c r="K17" s="214"/>
      <c r="L17" s="80">
        <f t="shared" si="3"/>
        <v>0</v>
      </c>
      <c r="M17" s="212"/>
      <c r="N17" s="80">
        <f t="shared" si="4"/>
        <v>0</v>
      </c>
      <c r="O17" s="80">
        <f t="shared" si="5"/>
        <v>0</v>
      </c>
      <c r="P17" s="4"/>
      <c r="Q17" s="300">
        <f t="shared" si="6"/>
        <v>0</v>
      </c>
      <c r="R17" s="301"/>
      <c r="S17" s="302">
        <f t="shared" si="7"/>
        <v>0</v>
      </c>
      <c r="T17" s="303"/>
      <c r="U17" s="297">
        <f t="shared" si="8"/>
        <v>0</v>
      </c>
      <c r="V17" s="308"/>
      <c r="W17" s="297">
        <f t="shared" si="19"/>
        <v>0</v>
      </c>
      <c r="X17" s="298"/>
      <c r="Y17" s="9"/>
      <c r="Z17" s="115">
        <f t="shared" si="20"/>
        <v>0</v>
      </c>
      <c r="AA17" s="9"/>
      <c r="AB17" s="96">
        <f t="shared" si="9"/>
        <v>0</v>
      </c>
      <c r="AC17" s="9"/>
      <c r="AD17" s="9"/>
      <c r="AE17" s="9"/>
      <c r="AF17" s="299">
        <f t="shared" si="1"/>
        <v>0</v>
      </c>
      <c r="AG17" s="299"/>
      <c r="AH17" s="28"/>
      <c r="AI17" s="28">
        <f t="shared" si="10"/>
        <v>0</v>
      </c>
      <c r="AO17" s="215" t="b">
        <f t="shared" si="2"/>
        <v>0</v>
      </c>
      <c r="AP17" s="215" t="b">
        <f t="shared" si="11"/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48" s="10" customFormat="1" ht="15" customHeight="1" x14ac:dyDescent="0.2">
      <c r="B18" s="229">
        <f t="shared" si="16"/>
        <v>45694</v>
      </c>
      <c r="C18" s="232">
        <f t="shared" si="17"/>
        <v>5</v>
      </c>
      <c r="D18" s="233">
        <f t="shared" si="18"/>
        <v>45694</v>
      </c>
      <c r="E18" s="281" t="str">
        <f>IFERROR(VLOOKUP($D18,Feiertage!$A$4:$C$31,2,FALSE),"")</f>
        <v/>
      </c>
      <c r="F18" s="78"/>
      <c r="G18" s="78"/>
      <c r="H18" s="79" t="str">
        <f>IFERROR(VLOOKUP($D18,Feiertage!$A$4:$C$31,3,FALSE),"")</f>
        <v/>
      </c>
      <c r="I18" s="35"/>
      <c r="J18" s="214"/>
      <c r="K18" s="214"/>
      <c r="L18" s="80">
        <f t="shared" si="3"/>
        <v>0</v>
      </c>
      <c r="M18" s="212"/>
      <c r="N18" s="80">
        <f t="shared" si="4"/>
        <v>0</v>
      </c>
      <c r="O18" s="80">
        <f t="shared" si="5"/>
        <v>0</v>
      </c>
      <c r="P18" s="4"/>
      <c r="Q18" s="300">
        <f t="shared" si="6"/>
        <v>0</v>
      </c>
      <c r="R18" s="301"/>
      <c r="S18" s="302">
        <f t="shared" si="7"/>
        <v>0</v>
      </c>
      <c r="T18" s="303"/>
      <c r="U18" s="297">
        <f t="shared" si="8"/>
        <v>0</v>
      </c>
      <c r="V18" s="308"/>
      <c r="W18" s="297">
        <f t="shared" si="19"/>
        <v>0</v>
      </c>
      <c r="X18" s="298"/>
      <c r="Y18" s="9"/>
      <c r="Z18" s="115">
        <f t="shared" si="20"/>
        <v>0</v>
      </c>
      <c r="AA18" s="9"/>
      <c r="AB18" s="96">
        <f t="shared" si="9"/>
        <v>0</v>
      </c>
      <c r="AC18" s="9"/>
      <c r="AD18" s="9"/>
      <c r="AE18" s="9"/>
      <c r="AF18" s="299">
        <f t="shared" si="1"/>
        <v>0</v>
      </c>
      <c r="AG18" s="299"/>
      <c r="AH18" s="28"/>
      <c r="AI18" s="28">
        <f t="shared" si="10"/>
        <v>0</v>
      </c>
      <c r="AO18" s="215" t="b">
        <f t="shared" si="2"/>
        <v>0</v>
      </c>
      <c r="AP18" s="215" t="b">
        <f t="shared" si="11"/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48" s="10" customFormat="1" ht="15" customHeight="1" x14ac:dyDescent="0.2">
      <c r="B19" s="229">
        <f t="shared" si="16"/>
        <v>45695</v>
      </c>
      <c r="C19" s="232">
        <f t="shared" si="17"/>
        <v>6</v>
      </c>
      <c r="D19" s="233">
        <f t="shared" si="18"/>
        <v>45695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35"/>
      <c r="J19" s="211"/>
      <c r="K19" s="211"/>
      <c r="L19" s="80">
        <f t="shared" si="3"/>
        <v>0</v>
      </c>
      <c r="M19" s="212"/>
      <c r="N19" s="80">
        <f t="shared" si="4"/>
        <v>0</v>
      </c>
      <c r="O19" s="80">
        <f t="shared" si="5"/>
        <v>0</v>
      </c>
      <c r="P19" s="4"/>
      <c r="Q19" s="300">
        <f t="shared" si="6"/>
        <v>0</v>
      </c>
      <c r="R19" s="301"/>
      <c r="S19" s="302">
        <f t="shared" si="7"/>
        <v>0</v>
      </c>
      <c r="T19" s="303"/>
      <c r="U19" s="297">
        <f t="shared" si="8"/>
        <v>0</v>
      </c>
      <c r="V19" s="308"/>
      <c r="W19" s="297">
        <f t="shared" si="19"/>
        <v>0</v>
      </c>
      <c r="X19" s="298"/>
      <c r="Y19" s="9"/>
      <c r="Z19" s="115">
        <f t="shared" si="20"/>
        <v>0</v>
      </c>
      <c r="AA19" s="9"/>
      <c r="AB19" s="96">
        <f t="shared" si="9"/>
        <v>0</v>
      </c>
      <c r="AC19" s="9"/>
      <c r="AD19" s="9"/>
      <c r="AE19" s="9"/>
      <c r="AF19" s="299">
        <f t="shared" si="1"/>
        <v>0</v>
      </c>
      <c r="AG19" s="299"/>
      <c r="AI19" s="28">
        <f t="shared" si="10"/>
        <v>0</v>
      </c>
      <c r="AO19" s="215" t="b">
        <f t="shared" si="2"/>
        <v>0</v>
      </c>
      <c r="AP19" s="215" t="b">
        <f t="shared" si="11"/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</row>
    <row r="20" spans="2:48" s="10" customFormat="1" ht="15" customHeight="1" x14ac:dyDescent="0.2">
      <c r="B20" s="229">
        <f t="shared" si="16"/>
        <v>45696</v>
      </c>
      <c r="C20" s="232">
        <f t="shared" si="17"/>
        <v>7</v>
      </c>
      <c r="D20" s="233">
        <f t="shared" si="18"/>
        <v>45696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35"/>
      <c r="J20" s="211"/>
      <c r="K20" s="211"/>
      <c r="L20" s="80">
        <f t="shared" si="3"/>
        <v>0</v>
      </c>
      <c r="M20" s="212"/>
      <c r="N20" s="80">
        <f t="shared" si="4"/>
        <v>0</v>
      </c>
      <c r="O20" s="80">
        <f t="shared" si="5"/>
        <v>0</v>
      </c>
      <c r="P20" s="4"/>
      <c r="Q20" s="300">
        <f t="shared" si="6"/>
        <v>0</v>
      </c>
      <c r="R20" s="301"/>
      <c r="S20" s="302">
        <f t="shared" si="7"/>
        <v>0</v>
      </c>
      <c r="T20" s="303"/>
      <c r="U20" s="297">
        <f t="shared" si="8"/>
        <v>0</v>
      </c>
      <c r="V20" s="308"/>
      <c r="W20" s="297">
        <f t="shared" si="19"/>
        <v>0</v>
      </c>
      <c r="X20" s="298"/>
      <c r="Y20" s="9"/>
      <c r="Z20" s="115">
        <f t="shared" si="20"/>
        <v>0</v>
      </c>
      <c r="AA20" s="9"/>
      <c r="AB20" s="96">
        <f t="shared" si="9"/>
        <v>0</v>
      </c>
      <c r="AC20" s="9"/>
      <c r="AD20" s="9"/>
      <c r="AE20" s="9"/>
      <c r="AF20" s="299">
        <f t="shared" si="1"/>
        <v>0</v>
      </c>
      <c r="AG20" s="299"/>
      <c r="AI20" s="28">
        <f t="shared" si="10"/>
        <v>0</v>
      </c>
      <c r="AO20" s="215" t="b">
        <f t="shared" ref="AO20:AO43" si="22">IF(B20="So",IF(J20&lt;10,L20,J20))</f>
        <v>0</v>
      </c>
      <c r="AP20" s="215" t="b">
        <f t="shared" si="11"/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48" s="10" customFormat="1" ht="15" customHeight="1" x14ac:dyDescent="0.2">
      <c r="B21" s="229">
        <f t="shared" si="16"/>
        <v>45697</v>
      </c>
      <c r="C21" s="232">
        <f t="shared" si="17"/>
        <v>1</v>
      </c>
      <c r="D21" s="233">
        <f t="shared" si="18"/>
        <v>45697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35"/>
      <c r="J21" s="213"/>
      <c r="K21" s="213"/>
      <c r="L21" s="80">
        <f t="shared" si="3"/>
        <v>0</v>
      </c>
      <c r="M21" s="212"/>
      <c r="N21" s="80">
        <f t="shared" si="4"/>
        <v>0</v>
      </c>
      <c r="O21" s="80">
        <f t="shared" si="5"/>
        <v>0</v>
      </c>
      <c r="P21" s="4"/>
      <c r="Q21" s="300">
        <f t="shared" si="6"/>
        <v>0</v>
      </c>
      <c r="R21" s="301"/>
      <c r="S21" s="302">
        <f t="shared" si="7"/>
        <v>0</v>
      </c>
      <c r="T21" s="303"/>
      <c r="U21" s="297">
        <f t="shared" si="8"/>
        <v>0</v>
      </c>
      <c r="V21" s="308"/>
      <c r="W21" s="297">
        <f t="shared" si="19"/>
        <v>0</v>
      </c>
      <c r="X21" s="298"/>
      <c r="Y21" s="9"/>
      <c r="Z21" s="115">
        <f t="shared" si="20"/>
        <v>0</v>
      </c>
      <c r="AA21" s="9"/>
      <c r="AB21" s="96">
        <f t="shared" si="9"/>
        <v>0</v>
      </c>
      <c r="AC21" s="9"/>
      <c r="AD21" s="9"/>
      <c r="AE21" s="9"/>
      <c r="AF21" s="299">
        <f t="shared" si="1"/>
        <v>0</v>
      </c>
      <c r="AG21" s="299"/>
      <c r="AI21" s="28">
        <f t="shared" si="10"/>
        <v>0</v>
      </c>
      <c r="AO21" s="215" t="b">
        <f t="shared" si="22"/>
        <v>0</v>
      </c>
      <c r="AP21" s="215" t="b">
        <f t="shared" si="11"/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48" s="10" customFormat="1" ht="15" customHeight="1" x14ac:dyDescent="0.2">
      <c r="B22" s="229">
        <f t="shared" si="16"/>
        <v>45698</v>
      </c>
      <c r="C22" s="232">
        <f t="shared" si="17"/>
        <v>2</v>
      </c>
      <c r="D22" s="233">
        <f t="shared" si="18"/>
        <v>45698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35"/>
      <c r="J22" s="214"/>
      <c r="K22" s="214"/>
      <c r="L22" s="80">
        <f t="shared" si="3"/>
        <v>0</v>
      </c>
      <c r="M22" s="212"/>
      <c r="N22" s="80">
        <f t="shared" si="4"/>
        <v>0</v>
      </c>
      <c r="O22" s="80">
        <f t="shared" si="5"/>
        <v>0</v>
      </c>
      <c r="P22" s="4"/>
      <c r="Q22" s="300">
        <f t="shared" si="6"/>
        <v>0</v>
      </c>
      <c r="R22" s="301"/>
      <c r="S22" s="302">
        <f t="shared" si="7"/>
        <v>0</v>
      </c>
      <c r="T22" s="303"/>
      <c r="U22" s="297">
        <f t="shared" si="8"/>
        <v>0</v>
      </c>
      <c r="V22" s="308"/>
      <c r="W22" s="297">
        <f t="shared" si="19"/>
        <v>0</v>
      </c>
      <c r="X22" s="298"/>
      <c r="Y22" s="9"/>
      <c r="Z22" s="115">
        <f t="shared" si="20"/>
        <v>0</v>
      </c>
      <c r="AA22" s="9"/>
      <c r="AB22" s="96">
        <f t="shared" si="9"/>
        <v>0</v>
      </c>
      <c r="AC22" s="9"/>
      <c r="AD22" s="9"/>
      <c r="AE22" s="9"/>
      <c r="AF22" s="299">
        <f t="shared" si="1"/>
        <v>0</v>
      </c>
      <c r="AG22" s="299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48" s="10" customFormat="1" ht="15" customHeight="1" x14ac:dyDescent="0.2">
      <c r="B23" s="229">
        <f t="shared" si="16"/>
        <v>45699</v>
      </c>
      <c r="C23" s="232">
        <f t="shared" si="17"/>
        <v>3</v>
      </c>
      <c r="D23" s="233">
        <f t="shared" si="18"/>
        <v>45699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35"/>
      <c r="J23" s="214"/>
      <c r="K23" s="214"/>
      <c r="L23" s="80">
        <f t="shared" si="3"/>
        <v>0</v>
      </c>
      <c r="M23" s="212"/>
      <c r="N23" s="80">
        <f t="shared" si="4"/>
        <v>0</v>
      </c>
      <c r="O23" s="80">
        <f t="shared" si="5"/>
        <v>0</v>
      </c>
      <c r="P23" s="4"/>
      <c r="Q23" s="300">
        <f t="shared" si="6"/>
        <v>0</v>
      </c>
      <c r="R23" s="301"/>
      <c r="S23" s="302">
        <f t="shared" si="7"/>
        <v>0</v>
      </c>
      <c r="T23" s="303"/>
      <c r="U23" s="297">
        <f t="shared" si="8"/>
        <v>0</v>
      </c>
      <c r="V23" s="308"/>
      <c r="W23" s="297">
        <f t="shared" si="19"/>
        <v>0</v>
      </c>
      <c r="X23" s="298"/>
      <c r="Y23" s="9"/>
      <c r="Z23" s="115">
        <f t="shared" si="20"/>
        <v>0</v>
      </c>
      <c r="AA23" s="9"/>
      <c r="AB23" s="96">
        <f t="shared" si="9"/>
        <v>0</v>
      </c>
      <c r="AC23" s="9"/>
      <c r="AD23" s="9"/>
      <c r="AE23" s="9"/>
      <c r="AF23" s="299">
        <f t="shared" si="1"/>
        <v>0</v>
      </c>
      <c r="AG23" s="299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48" s="10" customFormat="1" ht="15" customHeight="1" x14ac:dyDescent="0.2">
      <c r="B24" s="229">
        <f t="shared" si="16"/>
        <v>45700</v>
      </c>
      <c r="C24" s="232">
        <f t="shared" si="17"/>
        <v>4</v>
      </c>
      <c r="D24" s="233">
        <f t="shared" si="18"/>
        <v>45700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35"/>
      <c r="J24" s="214"/>
      <c r="K24" s="214"/>
      <c r="L24" s="80">
        <f t="shared" si="3"/>
        <v>0</v>
      </c>
      <c r="M24" s="212"/>
      <c r="N24" s="80">
        <f t="shared" si="4"/>
        <v>0</v>
      </c>
      <c r="O24" s="80">
        <f t="shared" si="5"/>
        <v>0</v>
      </c>
      <c r="P24" s="4"/>
      <c r="Q24" s="300">
        <f t="shared" si="6"/>
        <v>0</v>
      </c>
      <c r="R24" s="301"/>
      <c r="S24" s="302">
        <f t="shared" si="7"/>
        <v>0</v>
      </c>
      <c r="T24" s="303"/>
      <c r="U24" s="297">
        <f t="shared" si="8"/>
        <v>0</v>
      </c>
      <c r="V24" s="308"/>
      <c r="W24" s="297">
        <f t="shared" si="19"/>
        <v>0</v>
      </c>
      <c r="X24" s="298"/>
      <c r="Y24" s="9"/>
      <c r="Z24" s="115">
        <f t="shared" si="20"/>
        <v>0</v>
      </c>
      <c r="AA24" s="9"/>
      <c r="AB24" s="96">
        <f t="shared" si="9"/>
        <v>0</v>
      </c>
      <c r="AC24" s="9"/>
      <c r="AD24" s="9"/>
      <c r="AE24" s="9"/>
      <c r="AF24" s="299">
        <f t="shared" si="1"/>
        <v>0</v>
      </c>
      <c r="AG24" s="299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48" s="10" customFormat="1" ht="15" customHeight="1" x14ac:dyDescent="0.2">
      <c r="B25" s="229">
        <f t="shared" si="16"/>
        <v>45701</v>
      </c>
      <c r="C25" s="232">
        <f t="shared" si="17"/>
        <v>5</v>
      </c>
      <c r="D25" s="233">
        <f t="shared" si="18"/>
        <v>45701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35"/>
      <c r="J25" s="213"/>
      <c r="K25" s="213"/>
      <c r="L25" s="80">
        <f t="shared" si="3"/>
        <v>0</v>
      </c>
      <c r="M25" s="212"/>
      <c r="N25" s="80">
        <f t="shared" si="4"/>
        <v>0</v>
      </c>
      <c r="O25" s="80">
        <f t="shared" si="5"/>
        <v>0</v>
      </c>
      <c r="P25" s="4"/>
      <c r="Q25" s="300">
        <f t="shared" si="6"/>
        <v>0</v>
      </c>
      <c r="R25" s="301"/>
      <c r="S25" s="302">
        <f t="shared" si="7"/>
        <v>0</v>
      </c>
      <c r="T25" s="303"/>
      <c r="U25" s="297">
        <f t="shared" si="8"/>
        <v>0</v>
      </c>
      <c r="V25" s="308"/>
      <c r="W25" s="297">
        <f t="shared" si="19"/>
        <v>0</v>
      </c>
      <c r="X25" s="298"/>
      <c r="Y25" s="9"/>
      <c r="Z25" s="115">
        <f t="shared" si="20"/>
        <v>0</v>
      </c>
      <c r="AA25" s="9"/>
      <c r="AB25" s="96">
        <f t="shared" si="9"/>
        <v>0</v>
      </c>
      <c r="AC25" s="9"/>
      <c r="AD25" s="9"/>
      <c r="AE25" s="9"/>
      <c r="AF25" s="299">
        <f t="shared" si="1"/>
        <v>0</v>
      </c>
      <c r="AG25" s="299"/>
      <c r="AI25" s="28">
        <f t="shared" si="10"/>
        <v>0</v>
      </c>
      <c r="AO25" s="215" t="b">
        <f t="shared" si="22"/>
        <v>0</v>
      </c>
      <c r="AP25" s="215" t="b">
        <f t="shared" si="11"/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48" s="10" customFormat="1" ht="15" customHeight="1" x14ac:dyDescent="0.2">
      <c r="B26" s="229">
        <f t="shared" si="16"/>
        <v>45702</v>
      </c>
      <c r="C26" s="232">
        <f t="shared" si="17"/>
        <v>6</v>
      </c>
      <c r="D26" s="233">
        <f t="shared" si="18"/>
        <v>45702</v>
      </c>
      <c r="E26" s="281" t="str">
        <f>IFERROR(VLOOKUP($D26,Feiertage!$A$4:$C$31,2,FALSE),"")</f>
        <v/>
      </c>
      <c r="F26" s="78"/>
      <c r="G26" s="78"/>
      <c r="H26" s="79" t="str">
        <f>IFERROR(VLOOKUP($D26,Feiertage!$A$4:$C$31,3,FALSE),"")</f>
        <v/>
      </c>
      <c r="I26" s="35"/>
      <c r="J26" s="211"/>
      <c r="K26" s="211"/>
      <c r="L26" s="80">
        <f t="shared" si="3"/>
        <v>0</v>
      </c>
      <c r="M26" s="212"/>
      <c r="N26" s="80">
        <f t="shared" si="4"/>
        <v>0</v>
      </c>
      <c r="O26" s="80">
        <f t="shared" si="5"/>
        <v>0</v>
      </c>
      <c r="P26" s="4"/>
      <c r="Q26" s="300">
        <f t="shared" si="6"/>
        <v>0</v>
      </c>
      <c r="R26" s="301"/>
      <c r="S26" s="302">
        <f t="shared" si="7"/>
        <v>0</v>
      </c>
      <c r="T26" s="303"/>
      <c r="U26" s="297">
        <f t="shared" si="8"/>
        <v>0</v>
      </c>
      <c r="V26" s="308"/>
      <c r="W26" s="297">
        <f t="shared" si="19"/>
        <v>0</v>
      </c>
      <c r="X26" s="298"/>
      <c r="Y26" s="9"/>
      <c r="Z26" s="115">
        <f t="shared" si="20"/>
        <v>0</v>
      </c>
      <c r="AA26" s="9"/>
      <c r="AB26" s="96">
        <f t="shared" si="9"/>
        <v>0</v>
      </c>
      <c r="AC26" s="9"/>
      <c r="AD26" s="9"/>
      <c r="AE26" s="9"/>
      <c r="AF26" s="299">
        <f t="shared" si="1"/>
        <v>0</v>
      </c>
      <c r="AG26" s="299"/>
      <c r="AI26" s="28">
        <f t="shared" si="10"/>
        <v>0</v>
      </c>
      <c r="AO26" s="215" t="b">
        <f t="shared" si="22"/>
        <v>0</v>
      </c>
      <c r="AP26" s="215" t="b">
        <f t="shared" si="11"/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48" s="10" customFormat="1" ht="15" customHeight="1" x14ac:dyDescent="0.2">
      <c r="B27" s="229">
        <f t="shared" si="16"/>
        <v>45703</v>
      </c>
      <c r="C27" s="232">
        <f t="shared" si="17"/>
        <v>7</v>
      </c>
      <c r="D27" s="233">
        <f t="shared" si="18"/>
        <v>45703</v>
      </c>
      <c r="E27" s="281" t="str">
        <f>IFERROR(VLOOKUP($D27,Feiertage!$A$4:$C$31,2,FALSE),"")</f>
        <v/>
      </c>
      <c r="F27" s="78"/>
      <c r="G27" s="78"/>
      <c r="H27" s="79" t="str">
        <f>IFERROR(VLOOKUP($D27,Feiertage!$A$4:$C$31,3,FALSE),"")</f>
        <v/>
      </c>
      <c r="I27" s="35"/>
      <c r="J27" s="211"/>
      <c r="K27" s="211"/>
      <c r="L27" s="80">
        <f t="shared" si="3"/>
        <v>0</v>
      </c>
      <c r="M27" s="212"/>
      <c r="N27" s="80">
        <f t="shared" si="4"/>
        <v>0</v>
      </c>
      <c r="O27" s="80">
        <f t="shared" si="5"/>
        <v>0</v>
      </c>
      <c r="P27" s="4"/>
      <c r="Q27" s="300">
        <f t="shared" si="6"/>
        <v>0</v>
      </c>
      <c r="R27" s="301"/>
      <c r="S27" s="302">
        <f t="shared" si="7"/>
        <v>0</v>
      </c>
      <c r="T27" s="303"/>
      <c r="U27" s="297">
        <f t="shared" si="8"/>
        <v>0</v>
      </c>
      <c r="V27" s="308"/>
      <c r="W27" s="297">
        <f t="shared" si="19"/>
        <v>0</v>
      </c>
      <c r="X27" s="298"/>
      <c r="Y27" s="9"/>
      <c r="Z27" s="115">
        <f t="shared" si="20"/>
        <v>0</v>
      </c>
      <c r="AA27" s="9"/>
      <c r="AB27" s="96">
        <f t="shared" si="9"/>
        <v>0</v>
      </c>
      <c r="AC27" s="9"/>
      <c r="AD27" s="9"/>
      <c r="AE27" s="9"/>
      <c r="AF27" s="299">
        <f t="shared" si="1"/>
        <v>0</v>
      </c>
      <c r="AG27" s="299"/>
      <c r="AI27" s="28">
        <f t="shared" si="10"/>
        <v>0</v>
      </c>
      <c r="AO27" s="215" t="b">
        <f t="shared" si="22"/>
        <v>0</v>
      </c>
      <c r="AP27" s="215" t="b">
        <f t="shared" si="11"/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48" s="10" customFormat="1" ht="15" customHeight="1" x14ac:dyDescent="0.2">
      <c r="B28" s="229">
        <f t="shared" si="16"/>
        <v>45704</v>
      </c>
      <c r="C28" s="232">
        <f t="shared" si="17"/>
        <v>1</v>
      </c>
      <c r="D28" s="233">
        <f t="shared" si="18"/>
        <v>45704</v>
      </c>
      <c r="E28" s="281" t="str">
        <f>IFERROR(VLOOKUP($D28,Feiertage!$A$4:$C$31,2,FALSE),"")</f>
        <v/>
      </c>
      <c r="F28" s="78"/>
      <c r="G28" s="78"/>
      <c r="H28" s="79" t="str">
        <f>IFERROR(VLOOKUP($D28,Feiertage!$A$4:$C$31,3,FALSE),"")</f>
        <v/>
      </c>
      <c r="I28" s="35"/>
      <c r="J28" s="213"/>
      <c r="K28" s="213"/>
      <c r="L28" s="80">
        <f t="shared" si="3"/>
        <v>0</v>
      </c>
      <c r="M28" s="212"/>
      <c r="N28" s="80">
        <f t="shared" si="4"/>
        <v>0</v>
      </c>
      <c r="O28" s="80">
        <f t="shared" si="5"/>
        <v>0</v>
      </c>
      <c r="P28" s="4"/>
      <c r="Q28" s="300">
        <f t="shared" si="6"/>
        <v>0</v>
      </c>
      <c r="R28" s="301"/>
      <c r="S28" s="302">
        <f t="shared" si="7"/>
        <v>0</v>
      </c>
      <c r="T28" s="303"/>
      <c r="U28" s="297">
        <f t="shared" si="8"/>
        <v>0</v>
      </c>
      <c r="V28" s="308"/>
      <c r="W28" s="297">
        <f t="shared" si="19"/>
        <v>0</v>
      </c>
      <c r="X28" s="298"/>
      <c r="Y28" s="9"/>
      <c r="Z28" s="115">
        <f t="shared" si="20"/>
        <v>0</v>
      </c>
      <c r="AA28" s="9"/>
      <c r="AB28" s="96">
        <f t="shared" si="9"/>
        <v>0</v>
      </c>
      <c r="AC28" s="9"/>
      <c r="AD28" s="9"/>
      <c r="AE28" s="9"/>
      <c r="AF28" s="299">
        <f t="shared" si="1"/>
        <v>0</v>
      </c>
      <c r="AG28" s="299"/>
      <c r="AI28" s="28">
        <f t="shared" si="10"/>
        <v>0</v>
      </c>
      <c r="AO28" s="215" t="b">
        <f t="shared" si="22"/>
        <v>0</v>
      </c>
      <c r="AP28" s="215" t="b">
        <f t="shared" si="11"/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48" s="10" customFormat="1" ht="15" customHeight="1" x14ac:dyDescent="0.2">
      <c r="B29" s="229">
        <f t="shared" si="16"/>
        <v>45705</v>
      </c>
      <c r="C29" s="232">
        <f t="shared" si="17"/>
        <v>2</v>
      </c>
      <c r="D29" s="233">
        <f t="shared" si="18"/>
        <v>45705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35"/>
      <c r="J29" s="214"/>
      <c r="K29" s="214"/>
      <c r="L29" s="80">
        <f t="shared" si="3"/>
        <v>0</v>
      </c>
      <c r="M29" s="212"/>
      <c r="N29" s="80">
        <f t="shared" si="4"/>
        <v>0</v>
      </c>
      <c r="O29" s="80">
        <f t="shared" si="5"/>
        <v>0</v>
      </c>
      <c r="P29" s="4"/>
      <c r="Q29" s="300">
        <f t="shared" si="6"/>
        <v>0</v>
      </c>
      <c r="R29" s="301"/>
      <c r="S29" s="302">
        <f t="shared" si="7"/>
        <v>0</v>
      </c>
      <c r="T29" s="303"/>
      <c r="U29" s="297">
        <f t="shared" si="8"/>
        <v>0</v>
      </c>
      <c r="V29" s="308"/>
      <c r="W29" s="297">
        <f t="shared" si="19"/>
        <v>0</v>
      </c>
      <c r="X29" s="298"/>
      <c r="Y29" s="9"/>
      <c r="Z29" s="115">
        <f t="shared" si="20"/>
        <v>0</v>
      </c>
      <c r="AA29" s="9"/>
      <c r="AB29" s="96">
        <f t="shared" si="9"/>
        <v>0</v>
      </c>
      <c r="AC29" s="9"/>
      <c r="AD29" s="9"/>
      <c r="AE29" s="9"/>
      <c r="AF29" s="299">
        <f t="shared" si="1"/>
        <v>0</v>
      </c>
      <c r="AG29" s="299"/>
      <c r="AI29" s="28">
        <f t="shared" si="10"/>
        <v>0</v>
      </c>
      <c r="AO29" s="215" t="b">
        <f t="shared" si="22"/>
        <v>0</v>
      </c>
      <c r="AP29" s="215" t="b">
        <f t="shared" si="11"/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48" s="10" customFormat="1" ht="15" customHeight="1" x14ac:dyDescent="0.2">
      <c r="B30" s="229">
        <f t="shared" si="16"/>
        <v>45706</v>
      </c>
      <c r="C30" s="232">
        <f t="shared" si="17"/>
        <v>3</v>
      </c>
      <c r="D30" s="233">
        <f t="shared" si="18"/>
        <v>45706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35"/>
      <c r="J30" s="214"/>
      <c r="K30" s="214"/>
      <c r="L30" s="80">
        <f t="shared" si="3"/>
        <v>0</v>
      </c>
      <c r="M30" s="212"/>
      <c r="N30" s="80">
        <f t="shared" si="4"/>
        <v>0</v>
      </c>
      <c r="O30" s="80">
        <f t="shared" si="5"/>
        <v>0</v>
      </c>
      <c r="P30" s="4"/>
      <c r="Q30" s="300">
        <f t="shared" si="6"/>
        <v>0</v>
      </c>
      <c r="R30" s="301"/>
      <c r="S30" s="302">
        <f t="shared" si="7"/>
        <v>0</v>
      </c>
      <c r="T30" s="303"/>
      <c r="U30" s="297">
        <f t="shared" si="8"/>
        <v>0</v>
      </c>
      <c r="V30" s="308"/>
      <c r="W30" s="297">
        <f t="shared" si="19"/>
        <v>0</v>
      </c>
      <c r="X30" s="298"/>
      <c r="Y30" s="9"/>
      <c r="Z30" s="115">
        <f t="shared" si="20"/>
        <v>0</v>
      </c>
      <c r="AA30" s="9"/>
      <c r="AB30" s="96">
        <f t="shared" si="9"/>
        <v>0</v>
      </c>
      <c r="AC30" s="9"/>
      <c r="AD30" s="9"/>
      <c r="AE30" s="9"/>
      <c r="AF30" s="299">
        <f t="shared" si="1"/>
        <v>0</v>
      </c>
      <c r="AG30" s="299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48" s="10" customFormat="1" ht="15" customHeight="1" x14ac:dyDescent="0.2">
      <c r="B31" s="229">
        <f t="shared" si="16"/>
        <v>45707</v>
      </c>
      <c r="C31" s="232">
        <f t="shared" si="17"/>
        <v>4</v>
      </c>
      <c r="D31" s="233">
        <f t="shared" si="18"/>
        <v>45707</v>
      </c>
      <c r="E31" s="281" t="str">
        <f>IFERROR(VLOOKUP($D31,Feiertage!$A$4:$C$31,2,FALSE),"")</f>
        <v/>
      </c>
      <c r="F31" s="78"/>
      <c r="G31" s="78"/>
      <c r="H31" s="79" t="str">
        <f>IFERROR(VLOOKUP($D31,Feiertage!$A$4:$C$31,3,FALSE),"")</f>
        <v/>
      </c>
      <c r="I31" s="35"/>
      <c r="J31" s="214"/>
      <c r="K31" s="214"/>
      <c r="L31" s="80">
        <f t="shared" si="3"/>
        <v>0</v>
      </c>
      <c r="M31" s="212"/>
      <c r="N31" s="80">
        <f t="shared" si="4"/>
        <v>0</v>
      </c>
      <c r="O31" s="80">
        <f t="shared" si="5"/>
        <v>0</v>
      </c>
      <c r="P31" s="4"/>
      <c r="Q31" s="300">
        <f t="shared" si="6"/>
        <v>0</v>
      </c>
      <c r="R31" s="301"/>
      <c r="S31" s="302">
        <f t="shared" si="7"/>
        <v>0</v>
      </c>
      <c r="T31" s="303"/>
      <c r="U31" s="297">
        <f t="shared" si="8"/>
        <v>0</v>
      </c>
      <c r="V31" s="308"/>
      <c r="W31" s="297">
        <f t="shared" si="19"/>
        <v>0</v>
      </c>
      <c r="X31" s="298"/>
      <c r="Y31" s="9"/>
      <c r="Z31" s="115">
        <f t="shared" si="20"/>
        <v>0</v>
      </c>
      <c r="AA31" s="9"/>
      <c r="AB31" s="96">
        <f t="shared" si="9"/>
        <v>0</v>
      </c>
      <c r="AC31" s="9"/>
      <c r="AD31" s="9"/>
      <c r="AE31" s="9"/>
      <c r="AF31" s="299">
        <f t="shared" si="1"/>
        <v>0</v>
      </c>
      <c r="AG31" s="299"/>
      <c r="AI31" s="28">
        <f t="shared" si="10"/>
        <v>0</v>
      </c>
      <c r="AO31" s="215" t="b">
        <f t="shared" si="22"/>
        <v>0</v>
      </c>
      <c r="AP31" s="215" t="b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48" s="10" customFormat="1" ht="15" customHeight="1" x14ac:dyDescent="0.2">
      <c r="B32" s="229">
        <f t="shared" si="16"/>
        <v>45708</v>
      </c>
      <c r="C32" s="232">
        <f t="shared" si="17"/>
        <v>5</v>
      </c>
      <c r="D32" s="233">
        <f t="shared" si="18"/>
        <v>45708</v>
      </c>
      <c r="E32" s="281" t="str">
        <f>IFERROR(VLOOKUP($D32,Feiertage!$A$4:$C$31,2,FALSE),"")</f>
        <v/>
      </c>
      <c r="F32" s="78"/>
      <c r="G32" s="78"/>
      <c r="H32" s="79" t="str">
        <f>IFERROR(VLOOKUP($D32,Feiertage!$A$4:$C$31,3,FALSE),"")</f>
        <v/>
      </c>
      <c r="I32" s="35"/>
      <c r="J32" s="214"/>
      <c r="K32" s="214"/>
      <c r="L32" s="80">
        <f t="shared" si="3"/>
        <v>0</v>
      </c>
      <c r="M32" s="212"/>
      <c r="N32" s="80">
        <f t="shared" si="4"/>
        <v>0</v>
      </c>
      <c r="O32" s="80">
        <f t="shared" si="5"/>
        <v>0</v>
      </c>
      <c r="P32" s="4"/>
      <c r="Q32" s="300">
        <f t="shared" si="6"/>
        <v>0</v>
      </c>
      <c r="R32" s="301"/>
      <c r="S32" s="302">
        <f t="shared" si="7"/>
        <v>0</v>
      </c>
      <c r="T32" s="303"/>
      <c r="U32" s="297">
        <f t="shared" si="8"/>
        <v>0</v>
      </c>
      <c r="V32" s="308"/>
      <c r="W32" s="297">
        <f t="shared" si="19"/>
        <v>0</v>
      </c>
      <c r="X32" s="298"/>
      <c r="Y32" s="9"/>
      <c r="Z32" s="115">
        <f t="shared" si="20"/>
        <v>0</v>
      </c>
      <c r="AA32" s="9"/>
      <c r="AB32" s="96">
        <f t="shared" si="9"/>
        <v>0</v>
      </c>
      <c r="AC32" s="9"/>
      <c r="AD32" s="9"/>
      <c r="AE32" s="9"/>
      <c r="AF32" s="299">
        <f t="shared" si="1"/>
        <v>0</v>
      </c>
      <c r="AG32" s="299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9">
        <f t="shared" si="16"/>
        <v>45709</v>
      </c>
      <c r="C33" s="232">
        <f t="shared" si="17"/>
        <v>6</v>
      </c>
      <c r="D33" s="233">
        <f t="shared" si="18"/>
        <v>45709</v>
      </c>
      <c r="E33" s="281" t="str">
        <f>IFERROR(VLOOKUP($D33,Feiertage!$A$4:$C$31,2,FALSE),"")</f>
        <v/>
      </c>
      <c r="F33" s="78"/>
      <c r="G33" s="78"/>
      <c r="H33" s="79" t="str">
        <f>IFERROR(VLOOKUP($D33,Feiertage!$A$4:$C$31,3,FALSE),"")</f>
        <v/>
      </c>
      <c r="I33" s="35"/>
      <c r="J33" s="211"/>
      <c r="K33" s="211"/>
      <c r="L33" s="80">
        <f t="shared" si="3"/>
        <v>0</v>
      </c>
      <c r="M33" s="212"/>
      <c r="N33" s="80">
        <f t="shared" si="4"/>
        <v>0</v>
      </c>
      <c r="O33" s="80">
        <f t="shared" si="5"/>
        <v>0</v>
      </c>
      <c r="P33" s="4"/>
      <c r="Q33" s="300">
        <f t="shared" si="6"/>
        <v>0</v>
      </c>
      <c r="R33" s="301"/>
      <c r="S33" s="302">
        <f t="shared" si="7"/>
        <v>0</v>
      </c>
      <c r="T33" s="303"/>
      <c r="U33" s="297">
        <f t="shared" si="8"/>
        <v>0</v>
      </c>
      <c r="V33" s="308"/>
      <c r="W33" s="297">
        <f t="shared" si="19"/>
        <v>0</v>
      </c>
      <c r="X33" s="298"/>
      <c r="Y33" s="9"/>
      <c r="Z33" s="115">
        <f t="shared" si="20"/>
        <v>0</v>
      </c>
      <c r="AA33" s="9"/>
      <c r="AB33" s="96">
        <f t="shared" si="9"/>
        <v>0</v>
      </c>
      <c r="AC33" s="9"/>
      <c r="AD33" s="9"/>
      <c r="AE33" s="9"/>
      <c r="AF33" s="299">
        <f t="shared" si="1"/>
        <v>0</v>
      </c>
      <c r="AG33" s="299"/>
      <c r="AI33" s="28">
        <f t="shared" si="10"/>
        <v>0</v>
      </c>
      <c r="AO33" s="215" t="b">
        <f t="shared" si="22"/>
        <v>0</v>
      </c>
      <c r="AP33" s="215" t="b">
        <f t="shared" si="11"/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9">
        <f t="shared" si="16"/>
        <v>45710</v>
      </c>
      <c r="C34" s="232">
        <f t="shared" si="17"/>
        <v>7</v>
      </c>
      <c r="D34" s="233">
        <f t="shared" si="18"/>
        <v>45710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35"/>
      <c r="J34" s="211"/>
      <c r="K34" s="211"/>
      <c r="L34" s="80">
        <f t="shared" si="3"/>
        <v>0</v>
      </c>
      <c r="M34" s="212"/>
      <c r="N34" s="80">
        <f t="shared" si="4"/>
        <v>0</v>
      </c>
      <c r="O34" s="80">
        <f t="shared" si="5"/>
        <v>0</v>
      </c>
      <c r="P34" s="4"/>
      <c r="Q34" s="300">
        <f t="shared" si="6"/>
        <v>0</v>
      </c>
      <c r="R34" s="301"/>
      <c r="S34" s="302">
        <f t="shared" si="7"/>
        <v>0</v>
      </c>
      <c r="T34" s="303"/>
      <c r="U34" s="297">
        <f t="shared" si="8"/>
        <v>0</v>
      </c>
      <c r="V34" s="308"/>
      <c r="W34" s="297">
        <f t="shared" si="19"/>
        <v>0</v>
      </c>
      <c r="X34" s="298"/>
      <c r="Y34" s="9"/>
      <c r="Z34" s="115">
        <f t="shared" si="20"/>
        <v>0</v>
      </c>
      <c r="AA34" s="9"/>
      <c r="AB34" s="96">
        <f t="shared" si="9"/>
        <v>0</v>
      </c>
      <c r="AC34" s="9"/>
      <c r="AD34" s="9"/>
      <c r="AE34" s="9"/>
      <c r="AF34" s="299">
        <f t="shared" si="1"/>
        <v>0</v>
      </c>
      <c r="AG34" s="299"/>
      <c r="AI34" s="28">
        <f t="shared" si="10"/>
        <v>0</v>
      </c>
      <c r="AO34" s="215" t="b">
        <f t="shared" si="22"/>
        <v>0</v>
      </c>
      <c r="AP34" s="215" t="b">
        <f t="shared" si="11"/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9">
        <f t="shared" si="16"/>
        <v>45711</v>
      </c>
      <c r="C35" s="232">
        <f t="shared" si="17"/>
        <v>1</v>
      </c>
      <c r="D35" s="233">
        <f t="shared" si="18"/>
        <v>45711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35"/>
      <c r="J35" s="213"/>
      <c r="K35" s="213"/>
      <c r="L35" s="80">
        <f t="shared" si="3"/>
        <v>0</v>
      </c>
      <c r="M35" s="212"/>
      <c r="N35" s="80">
        <f t="shared" si="4"/>
        <v>0</v>
      </c>
      <c r="O35" s="80">
        <f t="shared" si="5"/>
        <v>0</v>
      </c>
      <c r="P35" s="4"/>
      <c r="Q35" s="300">
        <f t="shared" si="6"/>
        <v>0</v>
      </c>
      <c r="R35" s="301"/>
      <c r="S35" s="302">
        <f t="shared" si="7"/>
        <v>0</v>
      </c>
      <c r="T35" s="303"/>
      <c r="U35" s="297">
        <f t="shared" si="8"/>
        <v>0</v>
      </c>
      <c r="V35" s="308"/>
      <c r="W35" s="297">
        <f t="shared" si="19"/>
        <v>0</v>
      </c>
      <c r="X35" s="298"/>
      <c r="Y35" s="9"/>
      <c r="Z35" s="115">
        <f t="shared" si="20"/>
        <v>0</v>
      </c>
      <c r="AA35" s="9"/>
      <c r="AB35" s="96">
        <f t="shared" si="9"/>
        <v>0</v>
      </c>
      <c r="AC35" s="9"/>
      <c r="AD35" s="9"/>
      <c r="AE35" s="9"/>
      <c r="AF35" s="299">
        <f t="shared" si="1"/>
        <v>0</v>
      </c>
      <c r="AG35" s="299"/>
      <c r="AI35" s="28">
        <f t="shared" si="10"/>
        <v>0</v>
      </c>
      <c r="AO35" s="215" t="b">
        <f t="shared" si="22"/>
        <v>0</v>
      </c>
      <c r="AP35" s="215" t="b">
        <f t="shared" si="11"/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9">
        <f t="shared" si="16"/>
        <v>45712</v>
      </c>
      <c r="C36" s="232">
        <f t="shared" si="17"/>
        <v>2</v>
      </c>
      <c r="D36" s="233">
        <f t="shared" si="18"/>
        <v>45712</v>
      </c>
      <c r="E36" s="281" t="str">
        <f>IFERROR(VLOOKUP($D36,Feiertage!$A$4:$C$31,2,FALSE),"")</f>
        <v/>
      </c>
      <c r="F36" s="78"/>
      <c r="G36" s="78"/>
      <c r="H36" s="79" t="str">
        <f>IFERROR(VLOOKUP($D36,Feiertage!$A$4:$C$31,3,FALSE),"")</f>
        <v/>
      </c>
      <c r="I36" s="35"/>
      <c r="J36" s="213"/>
      <c r="K36" s="213"/>
      <c r="L36" s="80">
        <f t="shared" si="3"/>
        <v>0</v>
      </c>
      <c r="M36" s="212"/>
      <c r="N36" s="80">
        <f t="shared" si="4"/>
        <v>0</v>
      </c>
      <c r="O36" s="80">
        <f t="shared" si="5"/>
        <v>0</v>
      </c>
      <c r="P36" s="4"/>
      <c r="Q36" s="300">
        <f t="shared" si="6"/>
        <v>0</v>
      </c>
      <c r="R36" s="301"/>
      <c r="S36" s="302">
        <f t="shared" si="7"/>
        <v>0</v>
      </c>
      <c r="T36" s="303"/>
      <c r="U36" s="297">
        <f t="shared" si="8"/>
        <v>0</v>
      </c>
      <c r="V36" s="308"/>
      <c r="W36" s="297">
        <f t="shared" si="19"/>
        <v>0</v>
      </c>
      <c r="X36" s="298"/>
      <c r="Y36" s="9"/>
      <c r="Z36" s="115">
        <f t="shared" si="20"/>
        <v>0</v>
      </c>
      <c r="AA36" s="9"/>
      <c r="AB36" s="96">
        <f t="shared" si="9"/>
        <v>0</v>
      </c>
      <c r="AC36" s="9"/>
      <c r="AD36" s="9"/>
      <c r="AE36" s="9"/>
      <c r="AF36" s="299">
        <f t="shared" si="1"/>
        <v>0</v>
      </c>
      <c r="AG36" s="299"/>
      <c r="AI36" s="28">
        <f t="shared" si="10"/>
        <v>0</v>
      </c>
      <c r="AO36" s="215" t="b">
        <f t="shared" si="22"/>
        <v>0</v>
      </c>
      <c r="AP36" s="215" t="b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9">
        <f t="shared" si="16"/>
        <v>45713</v>
      </c>
      <c r="C37" s="232">
        <f t="shared" si="17"/>
        <v>3</v>
      </c>
      <c r="D37" s="233">
        <f t="shared" si="18"/>
        <v>45713</v>
      </c>
      <c r="E37" s="281" t="str">
        <f>IFERROR(VLOOKUP($D37,Feiertage!$A$4:$C$31,2,FALSE),"")</f>
        <v/>
      </c>
      <c r="F37" s="78"/>
      <c r="G37" s="78"/>
      <c r="H37" s="79" t="str">
        <f>IFERROR(VLOOKUP($D37,Feiertage!$A$4:$C$31,3,FALSE),"")</f>
        <v/>
      </c>
      <c r="I37" s="35"/>
      <c r="J37" s="214"/>
      <c r="K37" s="214"/>
      <c r="L37" s="80">
        <f t="shared" si="3"/>
        <v>0</v>
      </c>
      <c r="M37" s="212"/>
      <c r="N37" s="80">
        <f t="shared" si="4"/>
        <v>0</v>
      </c>
      <c r="O37" s="80">
        <f t="shared" si="5"/>
        <v>0</v>
      </c>
      <c r="P37" s="4"/>
      <c r="Q37" s="300">
        <f t="shared" si="6"/>
        <v>0</v>
      </c>
      <c r="R37" s="301"/>
      <c r="S37" s="302">
        <f t="shared" si="7"/>
        <v>0</v>
      </c>
      <c r="T37" s="303"/>
      <c r="U37" s="297">
        <f t="shared" si="8"/>
        <v>0</v>
      </c>
      <c r="V37" s="308"/>
      <c r="W37" s="297">
        <f t="shared" si="19"/>
        <v>0</v>
      </c>
      <c r="X37" s="298"/>
      <c r="Y37" s="9"/>
      <c r="Z37" s="115">
        <f t="shared" si="20"/>
        <v>0</v>
      </c>
      <c r="AA37" s="9"/>
      <c r="AB37" s="96">
        <f t="shared" si="9"/>
        <v>0</v>
      </c>
      <c r="AC37" s="9"/>
      <c r="AD37" s="9"/>
      <c r="AE37" s="9"/>
      <c r="AF37" s="299">
        <f t="shared" si="1"/>
        <v>0</v>
      </c>
      <c r="AG37" s="299"/>
      <c r="AI37" s="28">
        <f t="shared" si="10"/>
        <v>0</v>
      </c>
      <c r="AO37" s="215" t="b">
        <f t="shared" si="22"/>
        <v>0</v>
      </c>
      <c r="AP37" s="215" t="b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9">
        <f t="shared" si="16"/>
        <v>45714</v>
      </c>
      <c r="C38" s="232">
        <f t="shared" si="17"/>
        <v>4</v>
      </c>
      <c r="D38" s="233">
        <f t="shared" si="18"/>
        <v>45714</v>
      </c>
      <c r="E38" s="281" t="str">
        <f>IFERROR(VLOOKUP($D38,Feiertage!$A$4:$C$31,2,FALSE),"")</f>
        <v/>
      </c>
      <c r="F38" s="78"/>
      <c r="G38" s="78"/>
      <c r="H38" s="79" t="str">
        <f>IFERROR(VLOOKUP($D38,Feiertage!$A$4:$C$31,3,FALSE),"")</f>
        <v/>
      </c>
      <c r="I38" s="35"/>
      <c r="J38" s="214"/>
      <c r="K38" s="214"/>
      <c r="L38" s="80">
        <f t="shared" si="3"/>
        <v>0</v>
      </c>
      <c r="M38" s="212"/>
      <c r="N38" s="80">
        <f t="shared" si="4"/>
        <v>0</v>
      </c>
      <c r="O38" s="80">
        <f t="shared" si="5"/>
        <v>0</v>
      </c>
      <c r="P38" s="4"/>
      <c r="Q38" s="300">
        <f t="shared" si="6"/>
        <v>0</v>
      </c>
      <c r="R38" s="301"/>
      <c r="S38" s="302">
        <f t="shared" si="7"/>
        <v>0</v>
      </c>
      <c r="T38" s="303"/>
      <c r="U38" s="297">
        <f t="shared" si="8"/>
        <v>0</v>
      </c>
      <c r="V38" s="308"/>
      <c r="W38" s="297">
        <f t="shared" si="19"/>
        <v>0</v>
      </c>
      <c r="X38" s="298"/>
      <c r="Y38" s="9"/>
      <c r="Z38" s="115">
        <f t="shared" si="20"/>
        <v>0</v>
      </c>
      <c r="AA38" s="9"/>
      <c r="AB38" s="96">
        <f t="shared" si="9"/>
        <v>0</v>
      </c>
      <c r="AC38" s="9"/>
      <c r="AD38" s="9"/>
      <c r="AE38" s="9"/>
      <c r="AF38" s="299">
        <f t="shared" si="1"/>
        <v>0</v>
      </c>
      <c r="AG38" s="299"/>
      <c r="AI38" s="28">
        <f t="shared" si="10"/>
        <v>0</v>
      </c>
      <c r="AO38" s="215" t="b">
        <f t="shared" si="22"/>
        <v>0</v>
      </c>
      <c r="AP38" s="215" t="b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9">
        <f t="shared" si="16"/>
        <v>45715</v>
      </c>
      <c r="C39" s="232">
        <f t="shared" si="17"/>
        <v>5</v>
      </c>
      <c r="D39" s="233">
        <f t="shared" si="18"/>
        <v>45715</v>
      </c>
      <c r="E39" s="281">
        <f>IFERROR(VLOOKUP($D39,Feiertage!$A$4:$C$31,2,FALSE),"")</f>
        <v>0</v>
      </c>
      <c r="F39" s="78"/>
      <c r="G39" s="78"/>
      <c r="H39" s="79">
        <f>IFERROR(VLOOKUP($D39,Feiertage!$A$4:$C$31,3,FALSE),"")</f>
        <v>0</v>
      </c>
      <c r="I39" s="35"/>
      <c r="J39" s="214"/>
      <c r="K39" s="214"/>
      <c r="L39" s="80">
        <f t="shared" si="3"/>
        <v>0</v>
      </c>
      <c r="M39" s="212"/>
      <c r="N39" s="80">
        <f t="shared" si="4"/>
        <v>0</v>
      </c>
      <c r="O39" s="80">
        <f t="shared" si="5"/>
        <v>0</v>
      </c>
      <c r="P39" s="4"/>
      <c r="Q39" s="300">
        <f t="shared" si="6"/>
        <v>0</v>
      </c>
      <c r="R39" s="301"/>
      <c r="S39" s="302">
        <f t="shared" si="7"/>
        <v>0</v>
      </c>
      <c r="T39" s="303"/>
      <c r="U39" s="297">
        <f t="shared" si="8"/>
        <v>0</v>
      </c>
      <c r="V39" s="308"/>
      <c r="W39" s="297">
        <f t="shared" si="19"/>
        <v>0</v>
      </c>
      <c r="X39" s="298"/>
      <c r="Y39" s="9"/>
      <c r="Z39" s="115">
        <f t="shared" si="20"/>
        <v>0</v>
      </c>
      <c r="AA39" s="9"/>
      <c r="AB39" s="96">
        <f t="shared" si="9"/>
        <v>0</v>
      </c>
      <c r="AC39" s="9"/>
      <c r="AD39" s="9"/>
      <c r="AE39" s="9"/>
      <c r="AF39" s="299">
        <f t="shared" si="1"/>
        <v>0</v>
      </c>
      <c r="AG39" s="299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9">
        <f t="shared" si="16"/>
        <v>45716</v>
      </c>
      <c r="C40" s="232">
        <f t="shared" si="17"/>
        <v>6</v>
      </c>
      <c r="D40" s="233">
        <f t="shared" si="18"/>
        <v>45716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35"/>
      <c r="J40" s="211"/>
      <c r="K40" s="211"/>
      <c r="L40" s="80">
        <f t="shared" si="3"/>
        <v>0</v>
      </c>
      <c r="M40" s="212"/>
      <c r="N40" s="80">
        <f t="shared" si="4"/>
        <v>0</v>
      </c>
      <c r="O40" s="80">
        <f t="shared" si="5"/>
        <v>0</v>
      </c>
      <c r="P40" s="4"/>
      <c r="Q40" s="300">
        <f t="shared" si="6"/>
        <v>0</v>
      </c>
      <c r="R40" s="301"/>
      <c r="S40" s="302">
        <f t="shared" si="7"/>
        <v>0</v>
      </c>
      <c r="T40" s="303"/>
      <c r="U40" s="297">
        <f t="shared" si="8"/>
        <v>0</v>
      </c>
      <c r="V40" s="308"/>
      <c r="W40" s="297">
        <f t="shared" si="19"/>
        <v>0</v>
      </c>
      <c r="X40" s="298"/>
      <c r="Y40" s="9"/>
      <c r="Z40" s="115">
        <f t="shared" si="20"/>
        <v>0</v>
      </c>
      <c r="AA40" s="9"/>
      <c r="AB40" s="96">
        <f t="shared" si="9"/>
        <v>0</v>
      </c>
      <c r="AC40" s="9"/>
      <c r="AD40" s="9"/>
      <c r="AE40" s="9"/>
      <c r="AF40" s="299">
        <f t="shared" si="1"/>
        <v>0</v>
      </c>
      <c r="AG40" s="299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9" t="str">
        <f t="shared" ref="B41:B43" si="23">IFERROR(IF(MONTH(B40+1)=MONTH(B40),B40+1,""),"")</f>
        <v/>
      </c>
      <c r="C41" s="232" t="str">
        <f>IFERROR(WEEKDAY(B41),"")</f>
        <v/>
      </c>
      <c r="D41" s="233" t="str">
        <f>IFERROR(IF(MONTH(D40+1)=MONTH(D40),D40+1,""),"")</f>
        <v/>
      </c>
      <c r="E41" s="281" t="str">
        <f>IFERROR(VLOOKUP($D41,Feiertage!$A$4:$C$31,2,FALSE),"")</f>
        <v/>
      </c>
      <c r="F41" s="78"/>
      <c r="G41" s="78"/>
      <c r="H41" s="79" t="str">
        <f>IFERROR(VLOOKUP($D41,Feiertage!$A$4:$C$31,3,FALSE),"")</f>
        <v/>
      </c>
      <c r="I41" s="35"/>
      <c r="J41" s="211"/>
      <c r="K41" s="211"/>
      <c r="L41" s="80">
        <f t="shared" si="3"/>
        <v>0</v>
      </c>
      <c r="M41" s="212"/>
      <c r="N41" s="80">
        <f t="shared" si="4"/>
        <v>0</v>
      </c>
      <c r="O41" s="80">
        <f t="shared" si="5"/>
        <v>0</v>
      </c>
      <c r="P41" s="4"/>
      <c r="Q41" s="300">
        <f t="shared" ref="Q41" si="24">IF(E41="o",3.95,IF(OR(E41&gt;" ",F41&gt;" ",G41&gt;" "),0,IFERROR(HLOOKUP(C41,$R$7:$X$8,2,FALSE),0)))</f>
        <v>0</v>
      </c>
      <c r="R41" s="301"/>
      <c r="S41" s="302">
        <f t="shared" si="7"/>
        <v>0</v>
      </c>
      <c r="T41" s="303"/>
      <c r="U41" s="297">
        <f t="shared" si="8"/>
        <v>0</v>
      </c>
      <c r="V41" s="308"/>
      <c r="W41" s="297">
        <f t="shared" ref="W41" si="25">IF(D41="",0,ROUND(U41+W40,2))</f>
        <v>0</v>
      </c>
      <c r="X41" s="298"/>
      <c r="Y41" s="9"/>
      <c r="Z41" s="115">
        <f t="shared" ref="Z41:Z42" si="26">IF(D41="",0,Z40+U41)</f>
        <v>0</v>
      </c>
      <c r="AA41" s="9"/>
      <c r="AB41" s="96">
        <f t="shared" si="9"/>
        <v>0</v>
      </c>
      <c r="AC41" s="9"/>
      <c r="AD41" s="9"/>
      <c r="AE41" s="9"/>
      <c r="AF41" s="299">
        <f t="shared" si="1"/>
        <v>0</v>
      </c>
      <c r="AG41" s="299"/>
      <c r="AI41" s="28">
        <f t="shared" si="10"/>
        <v>0</v>
      </c>
      <c r="AO41" s="215" t="b">
        <f t="shared" si="22"/>
        <v>0</v>
      </c>
      <c r="AP41" s="215" t="b">
        <f t="shared" si="11"/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9" t="str">
        <f t="shared" si="23"/>
        <v/>
      </c>
      <c r="C42" s="232" t="str">
        <f t="shared" ref="C42:C43" si="27">IFERROR(WEEKDAY(B42),"")</f>
        <v/>
      </c>
      <c r="D42" s="233" t="str">
        <f t="shared" ref="D42:D43" si="28">IFERROR(IF(MONTH(D41+1)=MONTH(D41),D41+1,""),"")</f>
        <v/>
      </c>
      <c r="E42" s="78"/>
      <c r="F42" s="78"/>
      <c r="G42" s="78"/>
      <c r="H42" s="79"/>
      <c r="I42" s="35"/>
      <c r="J42" s="213"/>
      <c r="K42" s="213"/>
      <c r="L42" s="80">
        <f t="shared" si="3"/>
        <v>0</v>
      </c>
      <c r="M42" s="212"/>
      <c r="N42" s="80"/>
      <c r="O42" s="80"/>
      <c r="P42" s="4"/>
      <c r="Q42" s="300">
        <f t="shared" ref="Q42:Q43" si="29">IF(E42="o",3.95,IF(OR(E42&gt;" ",F42&gt;" ",G42&gt;" "),0,IFERROR(HLOOKUP(C42,$R$7:$X$8,2,FALSE),0)))</f>
        <v>0</v>
      </c>
      <c r="R42" s="301"/>
      <c r="S42" s="302">
        <f>IF(L42&gt;0,L42,0)</f>
        <v>0</v>
      </c>
      <c r="T42" s="303"/>
      <c r="U42" s="297">
        <f t="shared" si="8"/>
        <v>0</v>
      </c>
      <c r="V42" s="308"/>
      <c r="W42" s="297">
        <f t="shared" ref="W42:W43" si="30">IF(D42="",0,ROUND(U42+W41,2))</f>
        <v>0</v>
      </c>
      <c r="X42" s="298"/>
      <c r="Y42" s="9"/>
      <c r="Z42" s="115">
        <f t="shared" si="26"/>
        <v>0</v>
      </c>
      <c r="AA42" s="9"/>
      <c r="AB42" s="96">
        <f t="shared" si="9"/>
        <v>0</v>
      </c>
      <c r="AC42" s="9"/>
      <c r="AD42" s="9"/>
      <c r="AE42" s="9"/>
      <c r="AF42" s="299">
        <f t="shared" si="1"/>
        <v>0</v>
      </c>
      <c r="AG42" s="299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89" t="str">
        <f t="shared" si="23"/>
        <v/>
      </c>
      <c r="C43" s="232" t="str">
        <f t="shared" si="27"/>
        <v/>
      </c>
      <c r="D43" s="234" t="str">
        <f t="shared" si="28"/>
        <v/>
      </c>
      <c r="E43" s="78"/>
      <c r="F43" s="78"/>
      <c r="G43" s="78"/>
      <c r="H43" s="79"/>
      <c r="I43" s="35"/>
      <c r="J43" s="214"/>
      <c r="K43" s="214"/>
      <c r="L43" s="80">
        <f t="shared" si="3"/>
        <v>0</v>
      </c>
      <c r="M43" s="212"/>
      <c r="N43" s="80"/>
      <c r="O43" s="80"/>
      <c r="P43" s="4"/>
      <c r="Q43" s="300">
        <f t="shared" si="29"/>
        <v>0</v>
      </c>
      <c r="R43" s="301"/>
      <c r="S43" s="302">
        <f>IF(L43&gt;0,L43,0)</f>
        <v>0</v>
      </c>
      <c r="T43" s="303"/>
      <c r="U43" s="297">
        <f t="shared" si="8"/>
        <v>0</v>
      </c>
      <c r="V43" s="308"/>
      <c r="W43" s="297">
        <f t="shared" si="30"/>
        <v>0</v>
      </c>
      <c r="X43" s="298"/>
      <c r="Y43" s="9"/>
      <c r="Z43" s="115">
        <f>IF(D43="",0,Z42+U43)</f>
        <v>0</v>
      </c>
      <c r="AA43" s="9"/>
      <c r="AB43" s="101">
        <f t="shared" si="9"/>
        <v>0</v>
      </c>
      <c r="AC43" s="9"/>
      <c r="AD43" s="9"/>
      <c r="AE43" s="9"/>
      <c r="AF43" s="299">
        <f t="shared" si="1"/>
        <v>0</v>
      </c>
      <c r="AG43" s="299"/>
      <c r="AI43" s="28">
        <f t="shared" si="10"/>
        <v>0</v>
      </c>
      <c r="AO43" s="215" t="b">
        <f t="shared" si="22"/>
        <v>0</v>
      </c>
      <c r="AP43" s="215" t="b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6"/>
      <c r="J44" s="217">
        <f t="shared" ref="J44:O44" si="31">SUM(J13:J43)</f>
        <v>0</v>
      </c>
      <c r="K44" s="217">
        <f t="shared" si="31"/>
        <v>0</v>
      </c>
      <c r="L44" s="217">
        <f t="shared" si="31"/>
        <v>0</v>
      </c>
      <c r="M44" s="217">
        <f t="shared" si="31"/>
        <v>0</v>
      </c>
      <c r="N44" s="217">
        <f t="shared" si="31"/>
        <v>0</v>
      </c>
      <c r="O44" s="217">
        <f t="shared" si="31"/>
        <v>0</v>
      </c>
      <c r="P44" s="29"/>
      <c r="Q44" s="338">
        <f>SUM(Q13:R43)</f>
        <v>0</v>
      </c>
      <c r="R44" s="338"/>
      <c r="S44" s="338">
        <f>SUM(S13:T43)</f>
        <v>0</v>
      </c>
      <c r="T44" s="338"/>
      <c r="U44" s="339"/>
      <c r="V44" s="339"/>
      <c r="W44" s="338">
        <f t="shared" ref="W44" si="32">IF(S44=0,S44-Q44,IF(AND(W41=0,D41="",AW41=0),W40,IF(AND(W42=0,D42="",AW42=0),W41,IF(AND(W43=0,D43="",AW43=0),W42,W43))))</f>
        <v>0</v>
      </c>
      <c r="X44" s="340"/>
      <c r="Y44" s="29"/>
      <c r="Z44" s="116"/>
      <c r="AA44" s="29"/>
      <c r="AB44" s="102">
        <f>SUM(AB13:AB43)</f>
        <v>0</v>
      </c>
      <c r="AC44" s="29"/>
      <c r="AD44" s="29"/>
      <c r="AE44" s="29"/>
      <c r="AF44" s="299"/>
      <c r="AG44" s="299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09"/>
      <c r="L46" s="309"/>
      <c r="M46" s="6"/>
      <c r="N46" s="309"/>
      <c r="O46" s="309"/>
      <c r="P46" s="48"/>
      <c r="Q46" s="48"/>
      <c r="R46" s="48"/>
      <c r="S46" s="313"/>
      <c r="T46" s="337"/>
      <c r="U46" s="14"/>
      <c r="V46" s="14"/>
      <c r="W46" s="315">
        <f>W44</f>
        <v>0</v>
      </c>
      <c r="X46" s="316"/>
      <c r="Y46" s="14"/>
      <c r="Z46" s="117"/>
      <c r="AA46" s="14"/>
      <c r="AB46" s="98"/>
      <c r="AC46" s="14"/>
      <c r="AD46" s="14"/>
      <c r="AE46" s="14"/>
      <c r="AF46" s="14"/>
      <c r="AG46" s="14"/>
      <c r="AK46" s="41"/>
      <c r="AL46" s="41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22">
        <v>0</v>
      </c>
      <c r="X47" s="323"/>
      <c r="Y47" s="6"/>
      <c r="Z47" s="118"/>
      <c r="AA47" s="6"/>
      <c r="AB47" s="99"/>
      <c r="AC47" s="6"/>
      <c r="AD47" s="6"/>
      <c r="AE47" s="6"/>
      <c r="AF47" s="6"/>
      <c r="AG47" s="6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30</v>
      </c>
      <c r="U48" s="6"/>
      <c r="V48" s="6"/>
      <c r="W48" s="320">
        <f>Januar!W49</f>
        <v>0</v>
      </c>
      <c r="X48" s="321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28">
        <f>W46-W47+W48</f>
        <v>0</v>
      </c>
      <c r="X49" s="329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0</v>
      </c>
      <c r="AK49" s="9">
        <f>ROUND(W49-AJ49,2)</f>
        <v>0</v>
      </c>
      <c r="AL49" s="10">
        <f>ROUND(AK49*60,0)</f>
        <v>0</v>
      </c>
      <c r="AM49" s="10" t="str">
        <f>AJ49&amp;" "&amp;"Std."&amp;" "&amp;AL49&amp;" "&amp;"Min."</f>
        <v>0 Std. 0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37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86" t="str">
        <f>AM49</f>
        <v>0 Std. 0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107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RCZjmsaCk3SktlrQxhW1OxJ4f/JadFtIWtFA2rD9RUyptRfct2k9OfccCUQuFjyvivx26WnJkfEpoeCUQ3LrBw==" saltValue="uAVFxNXugdFaF8gqaOhMeQ==" spinCount="100000" sheet="1" selectLockedCells="1"/>
  <customSheetViews>
    <customSheetView guid="{22DB5202-71BE-11D3-B97D-005004335D92}" showGridLines="0" zeroValues="0" hiddenColumns="1" showRuler="0" topLeftCell="B1">
      <pane ySplit="12" topLeftCell="A13" activePane="bottomLeft" state="frozen"/>
      <selection pane="bottomLeft" activeCell="J52" sqref="J52"/>
      <pageMargins left="0.35433070866141736" right="0.23622047244094491" top="0.47244094488188981" bottom="0.23622047244094491" header="0.31496062992125984" footer="0.15748031496062992"/>
      <pageSetup paperSize="9" orientation="portrait" horizontalDpi="4294967292" verticalDpi="0" r:id="rId1"/>
      <headerFooter alignWithMargins="0"/>
    </customSheetView>
  </customSheetViews>
  <mergeCells count="175">
    <mergeCell ref="K46:L46"/>
    <mergeCell ref="N46:O46"/>
    <mergeCell ref="S46:T46"/>
    <mergeCell ref="W46:X46"/>
    <mergeCell ref="W47:X47"/>
    <mergeCell ref="AF44:AG44"/>
    <mergeCell ref="W48:X48"/>
    <mergeCell ref="Q44:R44"/>
    <mergeCell ref="S44:T44"/>
    <mergeCell ref="U44:V44"/>
    <mergeCell ref="W44:X44"/>
    <mergeCell ref="W43:X43"/>
    <mergeCell ref="S43:T43"/>
    <mergeCell ref="W49:X49"/>
    <mergeCell ref="U43:V43"/>
    <mergeCell ref="AF43:AG43"/>
    <mergeCell ref="W41:X41"/>
    <mergeCell ref="W42:X42"/>
    <mergeCell ref="S41:T41"/>
    <mergeCell ref="Q41:R41"/>
    <mergeCell ref="S42:T42"/>
    <mergeCell ref="U41:V41"/>
    <mergeCell ref="U42:V42"/>
    <mergeCell ref="AF41:AG41"/>
    <mergeCell ref="Q43:R43"/>
    <mergeCell ref="AF42:AG42"/>
    <mergeCell ref="Q39:R39"/>
    <mergeCell ref="Q40:R40"/>
    <mergeCell ref="S39:T39"/>
    <mergeCell ref="S40:T40"/>
    <mergeCell ref="U39:V39"/>
    <mergeCell ref="U40:V40"/>
    <mergeCell ref="Q42:R42"/>
    <mergeCell ref="U37:V37"/>
    <mergeCell ref="U38:V38"/>
    <mergeCell ref="Q37:R37"/>
    <mergeCell ref="Q38:R38"/>
    <mergeCell ref="S37:T37"/>
    <mergeCell ref="S38:T38"/>
    <mergeCell ref="Q33:R33"/>
    <mergeCell ref="Q34:R34"/>
    <mergeCell ref="S33:T33"/>
    <mergeCell ref="S34:T34"/>
    <mergeCell ref="AF33:AG33"/>
    <mergeCell ref="AF34:AG34"/>
    <mergeCell ref="W35:X35"/>
    <mergeCell ref="W36:X36"/>
    <mergeCell ref="W33:X33"/>
    <mergeCell ref="W34:X34"/>
    <mergeCell ref="AF35:AG35"/>
    <mergeCell ref="AF36:AG36"/>
    <mergeCell ref="Q35:R35"/>
    <mergeCell ref="Q36:R36"/>
    <mergeCell ref="S35:T35"/>
    <mergeCell ref="S36:T36"/>
    <mergeCell ref="U33:V33"/>
    <mergeCell ref="U34:V34"/>
    <mergeCell ref="W40:X40"/>
    <mergeCell ref="W37:X37"/>
    <mergeCell ref="W38:X38"/>
    <mergeCell ref="AF39:AG39"/>
    <mergeCell ref="AF40:AG40"/>
    <mergeCell ref="U35:V35"/>
    <mergeCell ref="U36:V36"/>
    <mergeCell ref="AF37:AG37"/>
    <mergeCell ref="AF38:AG38"/>
    <mergeCell ref="W39:X39"/>
    <mergeCell ref="AF31:AG31"/>
    <mergeCell ref="AF32:AG32"/>
    <mergeCell ref="Q31:R31"/>
    <mergeCell ref="Q32:R32"/>
    <mergeCell ref="S31:T31"/>
    <mergeCell ref="S32:T32"/>
    <mergeCell ref="U29:V29"/>
    <mergeCell ref="U30:V30"/>
    <mergeCell ref="U31:V31"/>
    <mergeCell ref="U32:V32"/>
    <mergeCell ref="W31:X31"/>
    <mergeCell ref="W32:X32"/>
    <mergeCell ref="Q30:R30"/>
    <mergeCell ref="S29:T29"/>
    <mergeCell ref="S30:T30"/>
    <mergeCell ref="AF29:AG29"/>
    <mergeCell ref="AF30:AG30"/>
    <mergeCell ref="W27:X27"/>
    <mergeCell ref="W28:X28"/>
    <mergeCell ref="W29:X29"/>
    <mergeCell ref="W30:X30"/>
    <mergeCell ref="AF27:AG27"/>
    <mergeCell ref="AF28:AG28"/>
    <mergeCell ref="Q27:R27"/>
    <mergeCell ref="Q28:R28"/>
    <mergeCell ref="S27:T27"/>
    <mergeCell ref="S28:T28"/>
    <mergeCell ref="U27:V27"/>
    <mergeCell ref="U28:V28"/>
    <mergeCell ref="Q29:R29"/>
    <mergeCell ref="AF23:AG23"/>
    <mergeCell ref="AF24:AG24"/>
    <mergeCell ref="Q23:R23"/>
    <mergeCell ref="Q24:R24"/>
    <mergeCell ref="S23:T23"/>
    <mergeCell ref="S24:T24"/>
    <mergeCell ref="U25:V25"/>
    <mergeCell ref="U26:V26"/>
    <mergeCell ref="U23:V23"/>
    <mergeCell ref="U24:V24"/>
    <mergeCell ref="W23:X23"/>
    <mergeCell ref="Q25:R25"/>
    <mergeCell ref="Q26:R26"/>
    <mergeCell ref="S25:T25"/>
    <mergeCell ref="S26:T26"/>
    <mergeCell ref="AF25:AG25"/>
    <mergeCell ref="AF26:AG26"/>
    <mergeCell ref="W24:X24"/>
    <mergeCell ref="W25:X25"/>
    <mergeCell ref="W26:X26"/>
    <mergeCell ref="AF21:AG21"/>
    <mergeCell ref="AF22:AG22"/>
    <mergeCell ref="AF17:AG17"/>
    <mergeCell ref="AF18:AG18"/>
    <mergeCell ref="W19:X19"/>
    <mergeCell ref="W20:X20"/>
    <mergeCell ref="W17:X17"/>
    <mergeCell ref="W18:X18"/>
    <mergeCell ref="AF19:AG19"/>
    <mergeCell ref="AF20:AG20"/>
    <mergeCell ref="W22:X22"/>
    <mergeCell ref="W21:X21"/>
    <mergeCell ref="AF13:AG13"/>
    <mergeCell ref="AF14:AG14"/>
    <mergeCell ref="W15:X15"/>
    <mergeCell ref="W16:X16"/>
    <mergeCell ref="AF15:AG15"/>
    <mergeCell ref="AF16:AG16"/>
    <mergeCell ref="Q15:R15"/>
    <mergeCell ref="Q16:R16"/>
    <mergeCell ref="S15:T15"/>
    <mergeCell ref="S16:T16"/>
    <mergeCell ref="U15:V15"/>
    <mergeCell ref="U16:V16"/>
    <mergeCell ref="U22:V22"/>
    <mergeCell ref="H8:L8"/>
    <mergeCell ref="M5:O5"/>
    <mergeCell ref="H5:L5"/>
    <mergeCell ref="H6:L6"/>
    <mergeCell ref="H7:L7"/>
    <mergeCell ref="U19:V19"/>
    <mergeCell ref="U20:V20"/>
    <mergeCell ref="Q21:R21"/>
    <mergeCell ref="Q22:R22"/>
    <mergeCell ref="S21:T21"/>
    <mergeCell ref="S22:T22"/>
    <mergeCell ref="Q19:R19"/>
    <mergeCell ref="Q20:R20"/>
    <mergeCell ref="S19:T19"/>
    <mergeCell ref="S20:T20"/>
    <mergeCell ref="U17:V17"/>
    <mergeCell ref="U18:V18"/>
    <mergeCell ref="Q17:R17"/>
    <mergeCell ref="Q18:R18"/>
    <mergeCell ref="S17:T17"/>
    <mergeCell ref="S18:T18"/>
    <mergeCell ref="U21:V21"/>
    <mergeCell ref="W11:X11"/>
    <mergeCell ref="W14:X14"/>
    <mergeCell ref="Q14:R14"/>
    <mergeCell ref="S14:T14"/>
    <mergeCell ref="U14:V14"/>
    <mergeCell ref="W13:X13"/>
    <mergeCell ref="Q13:R13"/>
    <mergeCell ref="S13:T13"/>
    <mergeCell ref="U13:V13"/>
    <mergeCell ref="Q11:R11"/>
    <mergeCell ref="U11:V11"/>
  </mergeCells>
  <conditionalFormatting sqref="L13:L40">
    <cfRule type="expression" dxfId="235" priority="13" stopIfTrue="1">
      <formula>$AT13&gt;10</formula>
    </cfRule>
  </conditionalFormatting>
  <conditionalFormatting sqref="H13:H41">
    <cfRule type="expression" dxfId="234" priority="3" stopIfTrue="1">
      <formula>$AT13&gt;10</formula>
    </cfRule>
  </conditionalFormatting>
  <conditionalFormatting sqref="B13:X41 Q42:R43 W42:X43">
    <cfRule type="expression" dxfId="233" priority="1" stopIfTrue="1">
      <formula>WEEKDAY($B13)=7</formula>
    </cfRule>
    <cfRule type="expression" dxfId="232" priority="2" stopIfTrue="1">
      <formula>WEEKDAY($B13)=1</formula>
    </cfRule>
  </conditionalFormatting>
  <dataValidations count="1">
    <dataValidation type="custom" allowBlank="1" showInputMessage="1" showErrorMessage="1" error="Eingabe nur an Samstagen!_x000a_Max. 8 Stunden." sqref="M13:M41" xr:uid="{00000000-0002-0000-0400-000000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scale="99" orientation="portrait" horizontalDpi="4294967292" verticalDpi="300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3"/>
  <dimension ref="A1:AV53"/>
  <sheetViews>
    <sheetView showGridLines="0" showRowColHeaders="0" showZeros="0" topLeftCell="B1" zoomScaleNormal="100" workbookViewId="0">
      <pane ySplit="12" topLeftCell="A13" activePane="bottomLeft" state="frozen"/>
      <selection activeCell="J13" sqref="J13"/>
      <selection pane="bottomLeft" activeCell="Q15" sqref="Q15:R15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3.285156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3.425781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4" width="0" hidden="1" customWidth="1"/>
    <col min="45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02" t="str">
        <f>Persönliche_Daten!F10&amp;" "&amp;Persönliche_Daten!F2</f>
        <v>März 2025</v>
      </c>
      <c r="R2" s="56"/>
      <c r="S2" s="57"/>
      <c r="T2" s="57"/>
      <c r="U2" s="57"/>
      <c r="V2" s="57"/>
      <c r="W2" s="57"/>
      <c r="X2" s="58"/>
      <c r="Y2" s="19"/>
      <c r="Z2" s="110"/>
      <c r="AA2" s="19"/>
      <c r="AB2" s="89"/>
      <c r="AC2" s="19"/>
      <c r="AD2" s="19"/>
      <c r="AE2" s="19"/>
      <c r="AF2" s="20"/>
      <c r="AG2" s="20"/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1">
        <f>Persönliche_Daten!D7</f>
        <v>0</v>
      </c>
      <c r="I5" s="312"/>
      <c r="J5" s="312"/>
      <c r="K5" s="312"/>
      <c r="L5" s="312"/>
      <c r="M5" s="330" t="s">
        <v>35</v>
      </c>
      <c r="N5" s="331"/>
      <c r="O5" s="332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1" t="str">
        <f>Persönliche_Daten!D8</f>
        <v xml:space="preserve"> </v>
      </c>
      <c r="I6" s="312"/>
      <c r="J6" s="312"/>
      <c r="K6" s="312"/>
      <c r="L6" s="312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1">
        <f>Persönliche_Daten!D9</f>
        <v>0</v>
      </c>
      <c r="I7" s="312"/>
      <c r="J7" s="312"/>
      <c r="K7" s="312"/>
      <c r="L7" s="312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1">
        <f>Persönliche_Daten!D10</f>
        <v>0</v>
      </c>
      <c r="I8" s="312"/>
      <c r="J8" s="312"/>
      <c r="K8" s="312"/>
      <c r="L8" s="312"/>
      <c r="M8" s="104"/>
      <c r="N8" s="103" t="s">
        <v>38</v>
      </c>
      <c r="O8" s="146">
        <f>Jahresübersicht!H13</f>
        <v>0</v>
      </c>
      <c r="P8" s="1"/>
      <c r="Q8" s="72" t="s">
        <v>22</v>
      </c>
      <c r="R8" s="144">
        <f>Persönliche_Daten!G10</f>
        <v>0</v>
      </c>
      <c r="S8" s="144">
        <f>Persönliche_Daten!H10</f>
        <v>0</v>
      </c>
      <c r="T8" s="144">
        <f>Persönliche_Daten!I10</f>
        <v>0</v>
      </c>
      <c r="U8" s="144">
        <f>Persönliche_Daten!J10</f>
        <v>0</v>
      </c>
      <c r="V8" s="144">
        <f>Persönliche_Daten!K10</f>
        <v>0</v>
      </c>
      <c r="W8" s="144">
        <f>Persönliche_Daten!L10</f>
        <v>0</v>
      </c>
      <c r="X8" s="145">
        <f>Persönliche_Daten!M10</f>
        <v>0</v>
      </c>
      <c r="Y8" s="26"/>
      <c r="Z8" s="113"/>
      <c r="AA8" s="26"/>
      <c r="AB8" s="92"/>
      <c r="AC8" s="26"/>
      <c r="AD8" s="26"/>
      <c r="AE8" s="26"/>
      <c r="AF8" s="25"/>
      <c r="AG8" s="26"/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05" t="s">
        <v>17</v>
      </c>
      <c r="R11" s="306"/>
      <c r="S11" s="49"/>
      <c r="T11" s="49" t="s">
        <v>18</v>
      </c>
      <c r="U11" s="304" t="s">
        <v>19</v>
      </c>
      <c r="V11" s="304"/>
      <c r="W11" s="304" t="s">
        <v>20</v>
      </c>
      <c r="X11" s="307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41" t="s">
        <v>79</v>
      </c>
      <c r="AT11" s="241" t="s">
        <v>78</v>
      </c>
      <c r="AU11" s="121" t="s">
        <v>80</v>
      </c>
      <c r="AV11" s="242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Februar!W49</f>
        <v>0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  <c r="AV12">
        <f>Februar!AV43</f>
        <v>0</v>
      </c>
    </row>
    <row r="13" spans="2:48" s="10" customFormat="1" ht="15" customHeight="1" x14ac:dyDescent="0.2">
      <c r="B13" s="221">
        <f>Persönliche_Daten!N10</f>
        <v>45717</v>
      </c>
      <c r="C13" s="230">
        <f>WEEKDAY(B13)</f>
        <v>7</v>
      </c>
      <c r="D13" s="233">
        <f>Persönliche_Daten!N10</f>
        <v>45717</v>
      </c>
      <c r="E13" s="281" t="str">
        <f>IFERROR(VLOOKUP($D13,Feiertage!$A$4:$C$31,2,FALSE),"")</f>
        <v/>
      </c>
      <c r="F13" s="78"/>
      <c r="G13" s="78"/>
      <c r="H13" s="79" t="str">
        <f>IFERROR(VLOOKUP($D13,Feiertage!$A$4:$C$31,3,FALSE),"")</f>
        <v/>
      </c>
      <c r="I13" s="35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00">
        <f>IF(E13="o",3.95,IF(OR(E13&gt;" ",F13&gt;" ",G13&gt;" "),0,HLOOKUP(C13,$R$7:$X$8,2,FALSE)))</f>
        <v>0</v>
      </c>
      <c r="R13" s="301"/>
      <c r="S13" s="302">
        <f>IF(F13&gt;" ",0,IF(G13&gt;" ",0,IF(L13&gt;0,L13,0)))</f>
        <v>0</v>
      </c>
      <c r="T13" s="303"/>
      <c r="U13" s="297">
        <f>IF(OR(Q13&gt;0,S13&lt;&gt;0),ROUND(S13-Q13,2),0)</f>
        <v>0</v>
      </c>
      <c r="V13" s="308"/>
      <c r="W13" s="297">
        <f>ROUND(U13,2)</f>
        <v>0</v>
      </c>
      <c r="X13" s="298"/>
      <c r="Y13" s="9"/>
      <c r="Z13" s="115">
        <f>Z12+U13</f>
        <v>0</v>
      </c>
      <c r="AA13" s="9"/>
      <c r="AB13" s="96">
        <f>IF(F13="x",1,0)</f>
        <v>0</v>
      </c>
      <c r="AC13" s="9"/>
      <c r="AD13" s="9"/>
      <c r="AE13" s="9"/>
      <c r="AF13" s="299">
        <f t="shared" ref="AF13:AF43" si="1">IF(B13=$R$7,$R$10,IF(B13=$S$7,$S$10,IF(B13=$T$7,$T$10,IF(B13=$U$7,$U$10,IF(B13=$V$7,$V$10,IF(B13=$W$7,$W$10,IF(B13=$X$7,$X$10,0)))))))</f>
        <v>0</v>
      </c>
      <c r="AG13" s="299"/>
      <c r="AH13" s="28"/>
      <c r="AI13" s="28">
        <f>IF(E13="x",AF13-AF13,IF(F13="x",AF13-AF13,IF(G13="x",AF13-AF13,AF13)))</f>
        <v>0</v>
      </c>
      <c r="AJ13" s="9"/>
      <c r="AO13" s="215" t="b">
        <f t="shared" ref="AO13:AO19" si="2">IF(B13="So",IF(J13&lt;10,L13,J13))</f>
        <v>0</v>
      </c>
      <c r="AP13" s="215" t="b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AV12+AU13</f>
        <v>0</v>
      </c>
    </row>
    <row r="14" spans="2:48" s="10" customFormat="1" ht="15" customHeight="1" x14ac:dyDescent="0.2">
      <c r="B14" s="221">
        <f>B13+1</f>
        <v>45718</v>
      </c>
      <c r="C14" s="230">
        <f>WEEKDAY(B14)</f>
        <v>1</v>
      </c>
      <c r="D14" s="233">
        <f>D13+1</f>
        <v>45718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35"/>
      <c r="J14" s="213"/>
      <c r="K14" s="213"/>
      <c r="L14" s="80">
        <f t="shared" ref="L14:L43" si="3">AT14</f>
        <v>0</v>
      </c>
      <c r="M14" s="212"/>
      <c r="N14" s="80">
        <f t="shared" ref="N14:N43" si="4">IF(C14=1,L14,0)</f>
        <v>0</v>
      </c>
      <c r="O14" s="80">
        <f t="shared" ref="O14:O43" si="5">IF(AP14=FALSE,0,L14)</f>
        <v>0</v>
      </c>
      <c r="P14" s="5"/>
      <c r="Q14" s="300">
        <f t="shared" ref="Q14:Q40" si="6">IF(E14="o",3.95,IF(OR(E14&gt;" ",F14&gt;" ",G14&gt;" "),0,HLOOKUP(C14,$R$7:$X$8,2,FALSE)))</f>
        <v>0</v>
      </c>
      <c r="R14" s="301"/>
      <c r="S14" s="302">
        <f t="shared" ref="S14:S43" si="7">IF(F14&gt;" ",0,IF(G14&gt;" ",0,IF(L14&gt;0,L14,0)))</f>
        <v>0</v>
      </c>
      <c r="T14" s="303"/>
      <c r="U14" s="297">
        <f t="shared" ref="U14:U43" si="8">IF(OR(Q14&gt;0,S14&lt;&gt;0),ROUND(S14-Q14,2),0)</f>
        <v>0</v>
      </c>
      <c r="V14" s="308"/>
      <c r="W14" s="297">
        <f>ROUND(W13+U14,2)</f>
        <v>0</v>
      </c>
      <c r="X14" s="298"/>
      <c r="Y14" s="9"/>
      <c r="Z14" s="115">
        <f>Z13+U14</f>
        <v>0</v>
      </c>
      <c r="AA14" s="9"/>
      <c r="AB14" s="96">
        <f t="shared" ref="AB14:AB43" si="9">IF(F14="x",1,0)</f>
        <v>0</v>
      </c>
      <c r="AC14" s="9"/>
      <c r="AD14" s="9"/>
      <c r="AE14" s="9"/>
      <c r="AF14" s="299">
        <f t="shared" si="1"/>
        <v>0</v>
      </c>
      <c r="AG14" s="299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2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1">
        <f t="shared" ref="B15:B40" si="16">B14+1</f>
        <v>45719</v>
      </c>
      <c r="C15" s="230">
        <f t="shared" ref="C15:C40" si="17">WEEKDAY(B15)</f>
        <v>2</v>
      </c>
      <c r="D15" s="233">
        <f t="shared" ref="D15:D40" si="18">D14+1</f>
        <v>45719</v>
      </c>
      <c r="E15" s="281" t="str">
        <f>IFERROR(VLOOKUP($D15,Feiertage!$A$4:$C$31,2,FALSE),"")</f>
        <v>o</v>
      </c>
      <c r="F15" s="78"/>
      <c r="G15" s="78"/>
      <c r="H15" s="79" t="str">
        <f>IFERROR(VLOOKUP($D15,Feiertage!$A$4:$C$31,3,FALSE),"")</f>
        <v>Rosenmontag</v>
      </c>
      <c r="I15" s="35"/>
      <c r="J15" s="214"/>
      <c r="K15" s="214"/>
      <c r="L15" s="80">
        <f t="shared" si="3"/>
        <v>0</v>
      </c>
      <c r="M15" s="212"/>
      <c r="N15" s="80">
        <f t="shared" si="4"/>
        <v>0</v>
      </c>
      <c r="O15" s="80">
        <f t="shared" si="5"/>
        <v>0</v>
      </c>
      <c r="P15" s="4"/>
      <c r="Q15" s="335">
        <f t="shared" si="6"/>
        <v>3.95</v>
      </c>
      <c r="R15" s="336"/>
      <c r="S15" s="302">
        <f t="shared" si="7"/>
        <v>0</v>
      </c>
      <c r="T15" s="303"/>
      <c r="U15" s="297">
        <f t="shared" si="8"/>
        <v>-3.95</v>
      </c>
      <c r="V15" s="308"/>
      <c r="W15" s="297">
        <f t="shared" ref="W15:W40" si="19">ROUND(W14+U15,2)</f>
        <v>-3.95</v>
      </c>
      <c r="X15" s="298"/>
      <c r="Y15" s="9"/>
      <c r="Z15" s="115">
        <f t="shared" ref="Z15:Z40" si="20">Z14+U15</f>
        <v>-3.95</v>
      </c>
      <c r="AA15" s="9"/>
      <c r="AB15" s="96">
        <f t="shared" si="9"/>
        <v>0</v>
      </c>
      <c r="AC15" s="9"/>
      <c r="AD15" s="9"/>
      <c r="AE15" s="9"/>
      <c r="AF15" s="299">
        <f t="shared" si="1"/>
        <v>0</v>
      </c>
      <c r="AG15" s="299"/>
      <c r="AH15" s="28"/>
      <c r="AI15" s="28">
        <f t="shared" si="10"/>
        <v>0</v>
      </c>
      <c r="AO15" s="215" t="b">
        <f t="shared" si="2"/>
        <v>0</v>
      </c>
      <c r="AP15" s="215" t="b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1">
        <f t="shared" si="16"/>
        <v>45720</v>
      </c>
      <c r="C16" s="230">
        <f t="shared" si="17"/>
        <v>3</v>
      </c>
      <c r="D16" s="233">
        <f t="shared" si="18"/>
        <v>45720</v>
      </c>
      <c r="E16" s="281" t="str">
        <f>IFERROR(VLOOKUP($D16,Feiertage!$A$4:$C$31,2,FALSE),"")</f>
        <v/>
      </c>
      <c r="F16" s="81"/>
      <c r="G16" s="81"/>
      <c r="H16" s="79" t="str">
        <f>IFERROR(VLOOKUP($D16,Feiertage!$A$4:$C$31,3,FALSE),"")</f>
        <v/>
      </c>
      <c r="I16" s="35"/>
      <c r="J16" s="214"/>
      <c r="K16" s="214"/>
      <c r="L16" s="80">
        <f t="shared" si="3"/>
        <v>0</v>
      </c>
      <c r="M16" s="212"/>
      <c r="N16" s="80">
        <f t="shared" si="4"/>
        <v>0</v>
      </c>
      <c r="O16" s="80">
        <f t="shared" si="5"/>
        <v>0</v>
      </c>
      <c r="P16" s="4"/>
      <c r="Q16" s="300">
        <f t="shared" si="6"/>
        <v>0</v>
      </c>
      <c r="R16" s="301"/>
      <c r="S16" s="302">
        <f t="shared" si="7"/>
        <v>0</v>
      </c>
      <c r="T16" s="303"/>
      <c r="U16" s="297">
        <f t="shared" si="8"/>
        <v>0</v>
      </c>
      <c r="V16" s="308"/>
      <c r="W16" s="297">
        <f t="shared" si="19"/>
        <v>-3.95</v>
      </c>
      <c r="X16" s="298"/>
      <c r="Y16" s="9"/>
      <c r="Z16" s="115">
        <f t="shared" si="20"/>
        <v>-3.95</v>
      </c>
      <c r="AA16" s="9"/>
      <c r="AB16" s="96">
        <f t="shared" si="9"/>
        <v>0</v>
      </c>
      <c r="AC16" s="9"/>
      <c r="AD16" s="9"/>
      <c r="AE16" s="9"/>
      <c r="AF16" s="299">
        <f t="shared" si="1"/>
        <v>0</v>
      </c>
      <c r="AG16" s="299"/>
      <c r="AH16" s="28"/>
      <c r="AI16" s="28">
        <f t="shared" si="10"/>
        <v>0</v>
      </c>
      <c r="AO16" s="215" t="b">
        <f t="shared" si="2"/>
        <v>0</v>
      </c>
      <c r="AP16" s="215" t="b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48" s="10" customFormat="1" ht="15" customHeight="1" x14ac:dyDescent="0.2">
      <c r="B17" s="221">
        <f t="shared" si="16"/>
        <v>45721</v>
      </c>
      <c r="C17" s="230">
        <f t="shared" si="17"/>
        <v>4</v>
      </c>
      <c r="D17" s="233">
        <f t="shared" si="18"/>
        <v>45721</v>
      </c>
      <c r="E17" s="281" t="str">
        <f>IFERROR(VLOOKUP($D17,Feiertage!$A$4:$C$31,2,FALSE),"")</f>
        <v/>
      </c>
      <c r="F17" s="81"/>
      <c r="G17" s="81"/>
      <c r="H17" s="79" t="str">
        <f>IFERROR(VLOOKUP($D17,Feiertage!$A$4:$C$31,3,FALSE),"")</f>
        <v/>
      </c>
      <c r="I17" s="35"/>
      <c r="J17" s="214"/>
      <c r="K17" s="214"/>
      <c r="L17" s="80">
        <f t="shared" si="3"/>
        <v>0</v>
      </c>
      <c r="M17" s="212"/>
      <c r="N17" s="80">
        <f t="shared" si="4"/>
        <v>0</v>
      </c>
      <c r="O17" s="80">
        <f t="shared" si="5"/>
        <v>0</v>
      </c>
      <c r="P17" s="4"/>
      <c r="Q17" s="300">
        <f t="shared" si="6"/>
        <v>0</v>
      </c>
      <c r="R17" s="301"/>
      <c r="S17" s="302">
        <f t="shared" si="7"/>
        <v>0</v>
      </c>
      <c r="T17" s="303"/>
      <c r="U17" s="297">
        <f t="shared" si="8"/>
        <v>0</v>
      </c>
      <c r="V17" s="308"/>
      <c r="W17" s="297">
        <f t="shared" si="19"/>
        <v>-3.95</v>
      </c>
      <c r="X17" s="298"/>
      <c r="Y17" s="9"/>
      <c r="Z17" s="115">
        <f t="shared" si="20"/>
        <v>-3.95</v>
      </c>
      <c r="AA17" s="9"/>
      <c r="AB17" s="96">
        <f t="shared" si="9"/>
        <v>0</v>
      </c>
      <c r="AC17" s="9"/>
      <c r="AD17" s="9"/>
      <c r="AE17" s="9"/>
      <c r="AF17" s="299">
        <f t="shared" si="1"/>
        <v>0</v>
      </c>
      <c r="AG17" s="299"/>
      <c r="AH17" s="28"/>
      <c r="AI17" s="28">
        <f t="shared" si="10"/>
        <v>0</v>
      </c>
      <c r="AO17" s="215" t="b">
        <f t="shared" si="2"/>
        <v>0</v>
      </c>
      <c r="AP17" s="215" t="b">
        <f t="shared" si="11"/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48" s="10" customFormat="1" ht="15" customHeight="1" x14ac:dyDescent="0.2">
      <c r="B18" s="221">
        <f t="shared" si="16"/>
        <v>45722</v>
      </c>
      <c r="C18" s="230">
        <f t="shared" si="17"/>
        <v>5</v>
      </c>
      <c r="D18" s="233">
        <f t="shared" si="18"/>
        <v>45722</v>
      </c>
      <c r="E18" s="281" t="str">
        <f>IFERROR(VLOOKUP($D18,Feiertage!$A$4:$C$31,2,FALSE),"")</f>
        <v/>
      </c>
      <c r="F18" s="78"/>
      <c r="G18" s="78"/>
      <c r="H18" s="79" t="str">
        <f>IFERROR(VLOOKUP($D18,Feiertage!$A$4:$C$31,3,FALSE),"")</f>
        <v/>
      </c>
      <c r="I18" s="35"/>
      <c r="J18" s="214"/>
      <c r="K18" s="214"/>
      <c r="L18" s="80">
        <f t="shared" si="3"/>
        <v>0</v>
      </c>
      <c r="M18" s="212"/>
      <c r="N18" s="80">
        <f t="shared" si="4"/>
        <v>0</v>
      </c>
      <c r="O18" s="80">
        <f t="shared" si="5"/>
        <v>0</v>
      </c>
      <c r="P18" s="4"/>
      <c r="Q18" s="300">
        <f t="shared" si="6"/>
        <v>0</v>
      </c>
      <c r="R18" s="301"/>
      <c r="S18" s="302">
        <f t="shared" si="7"/>
        <v>0</v>
      </c>
      <c r="T18" s="303"/>
      <c r="U18" s="297">
        <f t="shared" si="8"/>
        <v>0</v>
      </c>
      <c r="V18" s="308"/>
      <c r="W18" s="297">
        <f t="shared" si="19"/>
        <v>-3.95</v>
      </c>
      <c r="X18" s="298"/>
      <c r="Y18" s="9"/>
      <c r="Z18" s="115">
        <f t="shared" si="20"/>
        <v>-3.95</v>
      </c>
      <c r="AA18" s="9"/>
      <c r="AB18" s="96">
        <f t="shared" si="9"/>
        <v>0</v>
      </c>
      <c r="AC18" s="9"/>
      <c r="AD18" s="9"/>
      <c r="AE18" s="9"/>
      <c r="AF18" s="299">
        <f t="shared" si="1"/>
        <v>0</v>
      </c>
      <c r="AG18" s="299"/>
      <c r="AH18" s="28"/>
      <c r="AI18" s="28">
        <f t="shared" si="10"/>
        <v>0</v>
      </c>
      <c r="AO18" s="215" t="b">
        <f t="shared" si="2"/>
        <v>0</v>
      </c>
      <c r="AP18" s="215" t="b">
        <f t="shared" si="11"/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48" s="10" customFormat="1" ht="15" customHeight="1" x14ac:dyDescent="0.2">
      <c r="B19" s="221">
        <f t="shared" si="16"/>
        <v>45723</v>
      </c>
      <c r="C19" s="230">
        <f t="shared" si="17"/>
        <v>6</v>
      </c>
      <c r="D19" s="233">
        <f t="shared" si="18"/>
        <v>45723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35"/>
      <c r="J19" s="211"/>
      <c r="K19" s="211"/>
      <c r="L19" s="80">
        <f t="shared" si="3"/>
        <v>0</v>
      </c>
      <c r="M19" s="212"/>
      <c r="N19" s="80">
        <f t="shared" si="4"/>
        <v>0</v>
      </c>
      <c r="O19" s="80">
        <f t="shared" si="5"/>
        <v>0</v>
      </c>
      <c r="P19" s="4"/>
      <c r="Q19" s="300">
        <f t="shared" si="6"/>
        <v>0</v>
      </c>
      <c r="R19" s="301"/>
      <c r="S19" s="302">
        <f t="shared" si="7"/>
        <v>0</v>
      </c>
      <c r="T19" s="303"/>
      <c r="U19" s="297">
        <f t="shared" si="8"/>
        <v>0</v>
      </c>
      <c r="V19" s="308"/>
      <c r="W19" s="297">
        <f t="shared" si="19"/>
        <v>-3.95</v>
      </c>
      <c r="X19" s="298"/>
      <c r="Y19" s="9"/>
      <c r="Z19" s="115">
        <f t="shared" si="20"/>
        <v>-3.95</v>
      </c>
      <c r="AA19" s="9"/>
      <c r="AB19" s="96">
        <f t="shared" si="9"/>
        <v>0</v>
      </c>
      <c r="AC19" s="9"/>
      <c r="AD19" s="9"/>
      <c r="AE19" s="9"/>
      <c r="AF19" s="299">
        <f t="shared" si="1"/>
        <v>0</v>
      </c>
      <c r="AG19" s="299"/>
      <c r="AI19" s="28">
        <f t="shared" si="10"/>
        <v>0</v>
      </c>
      <c r="AO19" s="215" t="b">
        <f t="shared" si="2"/>
        <v>0</v>
      </c>
      <c r="AP19" s="215" t="b">
        <f t="shared" si="11"/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</row>
    <row r="20" spans="2:48" s="10" customFormat="1" ht="15" customHeight="1" x14ac:dyDescent="0.2">
      <c r="B20" s="221">
        <f t="shared" si="16"/>
        <v>45724</v>
      </c>
      <c r="C20" s="230">
        <f t="shared" si="17"/>
        <v>7</v>
      </c>
      <c r="D20" s="233">
        <f t="shared" si="18"/>
        <v>45724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35"/>
      <c r="J20" s="211"/>
      <c r="K20" s="211"/>
      <c r="L20" s="80">
        <f t="shared" si="3"/>
        <v>0</v>
      </c>
      <c r="M20" s="212"/>
      <c r="N20" s="80">
        <f t="shared" si="4"/>
        <v>0</v>
      </c>
      <c r="O20" s="80">
        <f t="shared" si="5"/>
        <v>0</v>
      </c>
      <c r="P20" s="4"/>
      <c r="Q20" s="300">
        <f t="shared" si="6"/>
        <v>0</v>
      </c>
      <c r="R20" s="301"/>
      <c r="S20" s="302">
        <f t="shared" si="7"/>
        <v>0</v>
      </c>
      <c r="T20" s="303"/>
      <c r="U20" s="297">
        <f t="shared" si="8"/>
        <v>0</v>
      </c>
      <c r="V20" s="308"/>
      <c r="W20" s="297">
        <f t="shared" si="19"/>
        <v>-3.95</v>
      </c>
      <c r="X20" s="298"/>
      <c r="Y20" s="9"/>
      <c r="Z20" s="115">
        <f t="shared" si="20"/>
        <v>-3.95</v>
      </c>
      <c r="AA20" s="9"/>
      <c r="AB20" s="96">
        <f t="shared" si="9"/>
        <v>0</v>
      </c>
      <c r="AC20" s="9"/>
      <c r="AD20" s="9"/>
      <c r="AE20" s="9"/>
      <c r="AF20" s="299">
        <f t="shared" si="1"/>
        <v>0</v>
      </c>
      <c r="AG20" s="299"/>
      <c r="AI20" s="28">
        <f t="shared" si="10"/>
        <v>0</v>
      </c>
      <c r="AO20" s="215" t="b">
        <f t="shared" ref="AO20:AO43" si="22">IF(B20="So",IF(J20&lt;10,L20,J20))</f>
        <v>0</v>
      </c>
      <c r="AP20" s="215" t="b">
        <f t="shared" si="11"/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48" s="10" customFormat="1" ht="15" customHeight="1" x14ac:dyDescent="0.2">
      <c r="B21" s="221">
        <f t="shared" si="16"/>
        <v>45725</v>
      </c>
      <c r="C21" s="230">
        <f t="shared" si="17"/>
        <v>1</v>
      </c>
      <c r="D21" s="233">
        <f t="shared" si="18"/>
        <v>45725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35"/>
      <c r="J21" s="213"/>
      <c r="K21" s="213"/>
      <c r="L21" s="80">
        <f t="shared" si="3"/>
        <v>0</v>
      </c>
      <c r="M21" s="212"/>
      <c r="N21" s="80">
        <f t="shared" si="4"/>
        <v>0</v>
      </c>
      <c r="O21" s="80">
        <f t="shared" si="5"/>
        <v>0</v>
      </c>
      <c r="P21" s="4"/>
      <c r="Q21" s="300">
        <f t="shared" si="6"/>
        <v>0</v>
      </c>
      <c r="R21" s="301"/>
      <c r="S21" s="302">
        <f t="shared" si="7"/>
        <v>0</v>
      </c>
      <c r="T21" s="303"/>
      <c r="U21" s="297">
        <f t="shared" si="8"/>
        <v>0</v>
      </c>
      <c r="V21" s="308"/>
      <c r="W21" s="297">
        <f t="shared" si="19"/>
        <v>-3.95</v>
      </c>
      <c r="X21" s="298"/>
      <c r="Y21" s="9"/>
      <c r="Z21" s="115">
        <f t="shared" si="20"/>
        <v>-3.95</v>
      </c>
      <c r="AA21" s="9"/>
      <c r="AB21" s="96">
        <f t="shared" si="9"/>
        <v>0</v>
      </c>
      <c r="AC21" s="9"/>
      <c r="AD21" s="9"/>
      <c r="AE21" s="9"/>
      <c r="AF21" s="299">
        <f t="shared" si="1"/>
        <v>0</v>
      </c>
      <c r="AG21" s="299"/>
      <c r="AI21" s="28">
        <f t="shared" si="10"/>
        <v>0</v>
      </c>
      <c r="AO21" s="215" t="b">
        <f t="shared" si="22"/>
        <v>0</v>
      </c>
      <c r="AP21" s="215" t="b">
        <f t="shared" si="11"/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48" s="10" customFormat="1" ht="15" customHeight="1" x14ac:dyDescent="0.2">
      <c r="B22" s="221">
        <f t="shared" si="16"/>
        <v>45726</v>
      </c>
      <c r="C22" s="230">
        <f t="shared" si="17"/>
        <v>2</v>
      </c>
      <c r="D22" s="233">
        <f t="shared" si="18"/>
        <v>45726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35"/>
      <c r="J22" s="214"/>
      <c r="K22" s="214"/>
      <c r="L22" s="80">
        <f t="shared" si="3"/>
        <v>0</v>
      </c>
      <c r="M22" s="212"/>
      <c r="N22" s="80">
        <f t="shared" si="4"/>
        <v>0</v>
      </c>
      <c r="O22" s="80">
        <f t="shared" si="5"/>
        <v>0</v>
      </c>
      <c r="P22" s="4"/>
      <c r="Q22" s="300">
        <f t="shared" si="6"/>
        <v>0</v>
      </c>
      <c r="R22" s="301"/>
      <c r="S22" s="302">
        <f t="shared" si="7"/>
        <v>0</v>
      </c>
      <c r="T22" s="303"/>
      <c r="U22" s="297">
        <f t="shared" si="8"/>
        <v>0</v>
      </c>
      <c r="V22" s="308"/>
      <c r="W22" s="297">
        <f t="shared" si="19"/>
        <v>-3.95</v>
      </c>
      <c r="X22" s="298"/>
      <c r="Y22" s="9"/>
      <c r="Z22" s="115">
        <f t="shared" si="20"/>
        <v>-3.95</v>
      </c>
      <c r="AA22" s="9"/>
      <c r="AB22" s="96">
        <f t="shared" si="9"/>
        <v>0</v>
      </c>
      <c r="AC22" s="9"/>
      <c r="AD22" s="9"/>
      <c r="AE22" s="9"/>
      <c r="AF22" s="299">
        <f t="shared" si="1"/>
        <v>0</v>
      </c>
      <c r="AG22" s="299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48" s="10" customFormat="1" ht="15" customHeight="1" x14ac:dyDescent="0.2">
      <c r="B23" s="221">
        <f t="shared" si="16"/>
        <v>45727</v>
      </c>
      <c r="C23" s="230">
        <f t="shared" si="17"/>
        <v>3</v>
      </c>
      <c r="D23" s="233">
        <f t="shared" si="18"/>
        <v>45727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35"/>
      <c r="J23" s="214"/>
      <c r="K23" s="214"/>
      <c r="L23" s="80">
        <f t="shared" si="3"/>
        <v>0</v>
      </c>
      <c r="M23" s="212"/>
      <c r="N23" s="80">
        <f t="shared" si="4"/>
        <v>0</v>
      </c>
      <c r="O23" s="80">
        <f t="shared" si="5"/>
        <v>0</v>
      </c>
      <c r="P23" s="4"/>
      <c r="Q23" s="300">
        <f t="shared" si="6"/>
        <v>0</v>
      </c>
      <c r="R23" s="301"/>
      <c r="S23" s="302">
        <f t="shared" si="7"/>
        <v>0</v>
      </c>
      <c r="T23" s="303"/>
      <c r="U23" s="297">
        <f t="shared" si="8"/>
        <v>0</v>
      </c>
      <c r="V23" s="308"/>
      <c r="W23" s="297">
        <f t="shared" si="19"/>
        <v>-3.95</v>
      </c>
      <c r="X23" s="298"/>
      <c r="Y23" s="9"/>
      <c r="Z23" s="115">
        <f t="shared" si="20"/>
        <v>-3.95</v>
      </c>
      <c r="AA23" s="9"/>
      <c r="AB23" s="96">
        <f t="shared" si="9"/>
        <v>0</v>
      </c>
      <c r="AC23" s="9"/>
      <c r="AD23" s="9"/>
      <c r="AE23" s="9"/>
      <c r="AF23" s="299">
        <f t="shared" si="1"/>
        <v>0</v>
      </c>
      <c r="AG23" s="299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48" s="10" customFormat="1" ht="15" customHeight="1" x14ac:dyDescent="0.2">
      <c r="B24" s="221">
        <f t="shared" si="16"/>
        <v>45728</v>
      </c>
      <c r="C24" s="230">
        <f t="shared" si="17"/>
        <v>4</v>
      </c>
      <c r="D24" s="233">
        <f t="shared" si="18"/>
        <v>45728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35"/>
      <c r="J24" s="214"/>
      <c r="K24" s="214"/>
      <c r="L24" s="80">
        <f t="shared" si="3"/>
        <v>0</v>
      </c>
      <c r="M24" s="212"/>
      <c r="N24" s="80">
        <f t="shared" si="4"/>
        <v>0</v>
      </c>
      <c r="O24" s="80">
        <f t="shared" si="5"/>
        <v>0</v>
      </c>
      <c r="P24" s="4"/>
      <c r="Q24" s="300">
        <f t="shared" si="6"/>
        <v>0</v>
      </c>
      <c r="R24" s="301"/>
      <c r="S24" s="302">
        <f t="shared" si="7"/>
        <v>0</v>
      </c>
      <c r="T24" s="303"/>
      <c r="U24" s="297">
        <f t="shared" si="8"/>
        <v>0</v>
      </c>
      <c r="V24" s="308"/>
      <c r="W24" s="297">
        <f t="shared" si="19"/>
        <v>-3.95</v>
      </c>
      <c r="X24" s="298"/>
      <c r="Y24" s="9"/>
      <c r="Z24" s="115">
        <f t="shared" si="20"/>
        <v>-3.95</v>
      </c>
      <c r="AA24" s="9"/>
      <c r="AB24" s="96">
        <f t="shared" si="9"/>
        <v>0</v>
      </c>
      <c r="AC24" s="9"/>
      <c r="AD24" s="9"/>
      <c r="AE24" s="9"/>
      <c r="AF24" s="299">
        <f t="shared" si="1"/>
        <v>0</v>
      </c>
      <c r="AG24" s="299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48" s="10" customFormat="1" ht="15" customHeight="1" x14ac:dyDescent="0.2">
      <c r="B25" s="221">
        <f t="shared" si="16"/>
        <v>45729</v>
      </c>
      <c r="C25" s="230">
        <f t="shared" si="17"/>
        <v>5</v>
      </c>
      <c r="D25" s="233">
        <f t="shared" si="18"/>
        <v>45729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35"/>
      <c r="J25" s="213"/>
      <c r="K25" s="213"/>
      <c r="L25" s="80">
        <f t="shared" si="3"/>
        <v>0</v>
      </c>
      <c r="M25" s="212"/>
      <c r="N25" s="80">
        <f t="shared" si="4"/>
        <v>0</v>
      </c>
      <c r="O25" s="80">
        <f t="shared" si="5"/>
        <v>0</v>
      </c>
      <c r="P25" s="4"/>
      <c r="Q25" s="300">
        <f t="shared" si="6"/>
        <v>0</v>
      </c>
      <c r="R25" s="301"/>
      <c r="S25" s="302">
        <f t="shared" si="7"/>
        <v>0</v>
      </c>
      <c r="T25" s="303"/>
      <c r="U25" s="297">
        <f t="shared" si="8"/>
        <v>0</v>
      </c>
      <c r="V25" s="308"/>
      <c r="W25" s="297">
        <f t="shared" si="19"/>
        <v>-3.95</v>
      </c>
      <c r="X25" s="298"/>
      <c r="Y25" s="9"/>
      <c r="Z25" s="115">
        <f t="shared" si="20"/>
        <v>-3.95</v>
      </c>
      <c r="AA25" s="9"/>
      <c r="AB25" s="96">
        <f t="shared" si="9"/>
        <v>0</v>
      </c>
      <c r="AC25" s="9"/>
      <c r="AD25" s="9"/>
      <c r="AE25" s="9"/>
      <c r="AF25" s="299">
        <f t="shared" si="1"/>
        <v>0</v>
      </c>
      <c r="AG25" s="299"/>
      <c r="AI25" s="28">
        <f t="shared" si="10"/>
        <v>0</v>
      </c>
      <c r="AO25" s="215" t="b">
        <f t="shared" si="22"/>
        <v>0</v>
      </c>
      <c r="AP25" s="215" t="b">
        <f t="shared" si="11"/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48" s="10" customFormat="1" ht="15" customHeight="1" x14ac:dyDescent="0.2">
      <c r="B26" s="221">
        <f t="shared" si="16"/>
        <v>45730</v>
      </c>
      <c r="C26" s="230">
        <f t="shared" si="17"/>
        <v>6</v>
      </c>
      <c r="D26" s="233">
        <f t="shared" si="18"/>
        <v>45730</v>
      </c>
      <c r="E26" s="281" t="str">
        <f>IFERROR(VLOOKUP($D26,Feiertage!$A$4:$C$31,2,FALSE),"")</f>
        <v/>
      </c>
      <c r="F26" s="78"/>
      <c r="G26" s="78"/>
      <c r="H26" s="79" t="str">
        <f>IFERROR(VLOOKUP($D26,Feiertage!$A$4:$C$31,3,FALSE),"")</f>
        <v/>
      </c>
      <c r="I26" s="35"/>
      <c r="J26" s="211"/>
      <c r="K26" s="211"/>
      <c r="L26" s="80">
        <f t="shared" si="3"/>
        <v>0</v>
      </c>
      <c r="M26" s="212"/>
      <c r="N26" s="80">
        <f t="shared" si="4"/>
        <v>0</v>
      </c>
      <c r="O26" s="80">
        <f t="shared" si="5"/>
        <v>0</v>
      </c>
      <c r="P26" s="4"/>
      <c r="Q26" s="300">
        <f t="shared" si="6"/>
        <v>0</v>
      </c>
      <c r="R26" s="301"/>
      <c r="S26" s="302">
        <f t="shared" si="7"/>
        <v>0</v>
      </c>
      <c r="T26" s="303"/>
      <c r="U26" s="297">
        <f t="shared" si="8"/>
        <v>0</v>
      </c>
      <c r="V26" s="308"/>
      <c r="W26" s="297">
        <f t="shared" si="19"/>
        <v>-3.95</v>
      </c>
      <c r="X26" s="298"/>
      <c r="Y26" s="9"/>
      <c r="Z26" s="115">
        <f t="shared" si="20"/>
        <v>-3.95</v>
      </c>
      <c r="AA26" s="9"/>
      <c r="AB26" s="96">
        <f t="shared" si="9"/>
        <v>0</v>
      </c>
      <c r="AC26" s="9"/>
      <c r="AD26" s="9"/>
      <c r="AE26" s="9"/>
      <c r="AF26" s="299">
        <f t="shared" si="1"/>
        <v>0</v>
      </c>
      <c r="AG26" s="299"/>
      <c r="AI26" s="28">
        <f t="shared" si="10"/>
        <v>0</v>
      </c>
      <c r="AO26" s="215" t="b">
        <f t="shared" si="22"/>
        <v>0</v>
      </c>
      <c r="AP26" s="215" t="b">
        <f t="shared" si="11"/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48" s="10" customFormat="1" ht="15" customHeight="1" x14ac:dyDescent="0.2">
      <c r="B27" s="221">
        <f t="shared" si="16"/>
        <v>45731</v>
      </c>
      <c r="C27" s="230">
        <f t="shared" si="17"/>
        <v>7</v>
      </c>
      <c r="D27" s="233">
        <f t="shared" si="18"/>
        <v>45731</v>
      </c>
      <c r="E27" s="281" t="str">
        <f>IFERROR(VLOOKUP($D27,Feiertage!$A$4:$C$31,2,FALSE),"")</f>
        <v/>
      </c>
      <c r="F27" s="78"/>
      <c r="G27" s="78"/>
      <c r="H27" s="79" t="str">
        <f>IFERROR(VLOOKUP($D27,Feiertage!$A$4:$C$31,3,FALSE),"")</f>
        <v/>
      </c>
      <c r="I27" s="35"/>
      <c r="J27" s="211"/>
      <c r="K27" s="211"/>
      <c r="L27" s="80">
        <f t="shared" si="3"/>
        <v>0</v>
      </c>
      <c r="M27" s="212"/>
      <c r="N27" s="80">
        <f t="shared" si="4"/>
        <v>0</v>
      </c>
      <c r="O27" s="80">
        <f t="shared" si="5"/>
        <v>0</v>
      </c>
      <c r="P27" s="4"/>
      <c r="Q27" s="300">
        <f t="shared" si="6"/>
        <v>0</v>
      </c>
      <c r="R27" s="301"/>
      <c r="S27" s="302">
        <f t="shared" si="7"/>
        <v>0</v>
      </c>
      <c r="T27" s="303"/>
      <c r="U27" s="297">
        <f t="shared" si="8"/>
        <v>0</v>
      </c>
      <c r="V27" s="308"/>
      <c r="W27" s="297">
        <f t="shared" si="19"/>
        <v>-3.95</v>
      </c>
      <c r="X27" s="298"/>
      <c r="Y27" s="9"/>
      <c r="Z27" s="115">
        <f t="shared" si="20"/>
        <v>-3.95</v>
      </c>
      <c r="AA27" s="9"/>
      <c r="AB27" s="96">
        <f t="shared" si="9"/>
        <v>0</v>
      </c>
      <c r="AC27" s="9"/>
      <c r="AD27" s="9"/>
      <c r="AE27" s="9"/>
      <c r="AF27" s="299">
        <f t="shared" si="1"/>
        <v>0</v>
      </c>
      <c r="AG27" s="299"/>
      <c r="AI27" s="28">
        <f t="shared" si="10"/>
        <v>0</v>
      </c>
      <c r="AO27" s="215" t="b">
        <f t="shared" si="22"/>
        <v>0</v>
      </c>
      <c r="AP27" s="215" t="b">
        <f t="shared" si="11"/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48" s="10" customFormat="1" ht="15" customHeight="1" x14ac:dyDescent="0.2">
      <c r="B28" s="221">
        <f t="shared" si="16"/>
        <v>45732</v>
      </c>
      <c r="C28" s="230">
        <f t="shared" si="17"/>
        <v>1</v>
      </c>
      <c r="D28" s="233">
        <f t="shared" si="18"/>
        <v>45732</v>
      </c>
      <c r="E28" s="281" t="str">
        <f>IFERROR(VLOOKUP($D28,Feiertage!$A$4:$C$31,2,FALSE),"")</f>
        <v/>
      </c>
      <c r="F28" s="78"/>
      <c r="G28" s="78"/>
      <c r="H28" s="79" t="str">
        <f>IFERROR(VLOOKUP($D28,Feiertage!$A$4:$C$31,3,FALSE),"")</f>
        <v/>
      </c>
      <c r="I28" s="35"/>
      <c r="J28" s="213"/>
      <c r="K28" s="213"/>
      <c r="L28" s="80">
        <f t="shared" si="3"/>
        <v>0</v>
      </c>
      <c r="M28" s="212"/>
      <c r="N28" s="80">
        <f t="shared" si="4"/>
        <v>0</v>
      </c>
      <c r="O28" s="80">
        <f t="shared" si="5"/>
        <v>0</v>
      </c>
      <c r="P28" s="4"/>
      <c r="Q28" s="300">
        <f t="shared" si="6"/>
        <v>0</v>
      </c>
      <c r="R28" s="301"/>
      <c r="S28" s="302">
        <f t="shared" si="7"/>
        <v>0</v>
      </c>
      <c r="T28" s="303"/>
      <c r="U28" s="297">
        <f t="shared" si="8"/>
        <v>0</v>
      </c>
      <c r="V28" s="308"/>
      <c r="W28" s="297">
        <f t="shared" si="19"/>
        <v>-3.95</v>
      </c>
      <c r="X28" s="298"/>
      <c r="Y28" s="9"/>
      <c r="Z28" s="115">
        <f t="shared" si="20"/>
        <v>-3.95</v>
      </c>
      <c r="AA28" s="9"/>
      <c r="AB28" s="96">
        <f t="shared" si="9"/>
        <v>0</v>
      </c>
      <c r="AC28" s="9"/>
      <c r="AD28" s="9"/>
      <c r="AE28" s="9"/>
      <c r="AF28" s="299">
        <f t="shared" si="1"/>
        <v>0</v>
      </c>
      <c r="AG28" s="299"/>
      <c r="AI28" s="28">
        <f t="shared" si="10"/>
        <v>0</v>
      </c>
      <c r="AO28" s="215" t="b">
        <f t="shared" si="22"/>
        <v>0</v>
      </c>
      <c r="AP28" s="215" t="b">
        <f t="shared" si="11"/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48" s="10" customFormat="1" ht="15" customHeight="1" x14ac:dyDescent="0.2">
      <c r="B29" s="221">
        <f t="shared" si="16"/>
        <v>45733</v>
      </c>
      <c r="C29" s="230">
        <f t="shared" si="17"/>
        <v>2</v>
      </c>
      <c r="D29" s="233">
        <f t="shared" si="18"/>
        <v>45733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35"/>
      <c r="J29" s="214"/>
      <c r="K29" s="214"/>
      <c r="L29" s="80">
        <f t="shared" si="3"/>
        <v>0</v>
      </c>
      <c r="M29" s="212"/>
      <c r="N29" s="80">
        <f t="shared" si="4"/>
        <v>0</v>
      </c>
      <c r="O29" s="80">
        <f t="shared" si="5"/>
        <v>0</v>
      </c>
      <c r="P29" s="4"/>
      <c r="Q29" s="300">
        <f t="shared" si="6"/>
        <v>0</v>
      </c>
      <c r="R29" s="301"/>
      <c r="S29" s="302">
        <f t="shared" si="7"/>
        <v>0</v>
      </c>
      <c r="T29" s="303"/>
      <c r="U29" s="297">
        <f t="shared" si="8"/>
        <v>0</v>
      </c>
      <c r="V29" s="308"/>
      <c r="W29" s="297">
        <f t="shared" si="19"/>
        <v>-3.95</v>
      </c>
      <c r="X29" s="298"/>
      <c r="Y29" s="9"/>
      <c r="Z29" s="115">
        <f t="shared" si="20"/>
        <v>-3.95</v>
      </c>
      <c r="AA29" s="9"/>
      <c r="AB29" s="96">
        <f t="shared" si="9"/>
        <v>0</v>
      </c>
      <c r="AC29" s="9"/>
      <c r="AD29" s="9"/>
      <c r="AE29" s="9"/>
      <c r="AF29" s="299">
        <f t="shared" si="1"/>
        <v>0</v>
      </c>
      <c r="AG29" s="299"/>
      <c r="AI29" s="28">
        <f t="shared" si="10"/>
        <v>0</v>
      </c>
      <c r="AO29" s="215" t="b">
        <f t="shared" si="22"/>
        <v>0</v>
      </c>
      <c r="AP29" s="215" t="b">
        <f t="shared" si="11"/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48" s="10" customFormat="1" ht="15" customHeight="1" x14ac:dyDescent="0.2">
      <c r="B30" s="221">
        <f t="shared" si="16"/>
        <v>45734</v>
      </c>
      <c r="C30" s="230">
        <f t="shared" si="17"/>
        <v>3</v>
      </c>
      <c r="D30" s="233">
        <f t="shared" si="18"/>
        <v>45734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35"/>
      <c r="J30" s="214"/>
      <c r="K30" s="214"/>
      <c r="L30" s="80">
        <f t="shared" si="3"/>
        <v>0</v>
      </c>
      <c r="M30" s="212"/>
      <c r="N30" s="80">
        <f t="shared" si="4"/>
        <v>0</v>
      </c>
      <c r="O30" s="80">
        <f t="shared" si="5"/>
        <v>0</v>
      </c>
      <c r="P30" s="4"/>
      <c r="Q30" s="300">
        <f t="shared" si="6"/>
        <v>0</v>
      </c>
      <c r="R30" s="301"/>
      <c r="S30" s="302">
        <f t="shared" si="7"/>
        <v>0</v>
      </c>
      <c r="T30" s="303"/>
      <c r="U30" s="297">
        <f t="shared" si="8"/>
        <v>0</v>
      </c>
      <c r="V30" s="308"/>
      <c r="W30" s="297">
        <f t="shared" si="19"/>
        <v>-3.95</v>
      </c>
      <c r="X30" s="298"/>
      <c r="Y30" s="9"/>
      <c r="Z30" s="115">
        <f t="shared" si="20"/>
        <v>-3.95</v>
      </c>
      <c r="AA30" s="9"/>
      <c r="AB30" s="96">
        <f t="shared" si="9"/>
        <v>0</v>
      </c>
      <c r="AC30" s="9"/>
      <c r="AD30" s="9"/>
      <c r="AE30" s="9"/>
      <c r="AF30" s="299">
        <f t="shared" si="1"/>
        <v>0</v>
      </c>
      <c r="AG30" s="299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48" s="10" customFormat="1" ht="15" customHeight="1" x14ac:dyDescent="0.2">
      <c r="B31" s="221">
        <f t="shared" si="16"/>
        <v>45735</v>
      </c>
      <c r="C31" s="230">
        <f t="shared" si="17"/>
        <v>4</v>
      </c>
      <c r="D31" s="233">
        <f t="shared" si="18"/>
        <v>45735</v>
      </c>
      <c r="E31" s="281" t="str">
        <f>IFERROR(VLOOKUP($D31,Feiertage!$A$4:$C$31,2,FALSE),"")</f>
        <v/>
      </c>
      <c r="F31" s="78"/>
      <c r="G31" s="78"/>
      <c r="H31" s="79" t="str">
        <f>IFERROR(VLOOKUP($D31,Feiertage!$A$4:$C$31,3,FALSE),"")</f>
        <v/>
      </c>
      <c r="I31" s="35"/>
      <c r="J31" s="214"/>
      <c r="K31" s="214"/>
      <c r="L31" s="80">
        <f t="shared" si="3"/>
        <v>0</v>
      </c>
      <c r="M31" s="212"/>
      <c r="N31" s="80">
        <f t="shared" si="4"/>
        <v>0</v>
      </c>
      <c r="O31" s="80">
        <f t="shared" si="5"/>
        <v>0</v>
      </c>
      <c r="P31" s="4"/>
      <c r="Q31" s="300">
        <f t="shared" si="6"/>
        <v>0</v>
      </c>
      <c r="R31" s="301"/>
      <c r="S31" s="302">
        <f t="shared" si="7"/>
        <v>0</v>
      </c>
      <c r="T31" s="303"/>
      <c r="U31" s="297">
        <f t="shared" si="8"/>
        <v>0</v>
      </c>
      <c r="V31" s="308"/>
      <c r="W31" s="297">
        <f t="shared" si="19"/>
        <v>-3.95</v>
      </c>
      <c r="X31" s="298"/>
      <c r="Y31" s="9"/>
      <c r="Z31" s="115">
        <f t="shared" si="20"/>
        <v>-3.95</v>
      </c>
      <c r="AA31" s="9"/>
      <c r="AB31" s="96">
        <f t="shared" si="9"/>
        <v>0</v>
      </c>
      <c r="AC31" s="9"/>
      <c r="AD31" s="9"/>
      <c r="AE31" s="9"/>
      <c r="AF31" s="299">
        <f t="shared" si="1"/>
        <v>0</v>
      </c>
      <c r="AG31" s="299"/>
      <c r="AI31" s="28">
        <f t="shared" si="10"/>
        <v>0</v>
      </c>
      <c r="AO31" s="215" t="b">
        <f t="shared" si="22"/>
        <v>0</v>
      </c>
      <c r="AP31" s="215" t="b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48" s="10" customFormat="1" ht="15" customHeight="1" x14ac:dyDescent="0.2">
      <c r="B32" s="221">
        <f t="shared" si="16"/>
        <v>45736</v>
      </c>
      <c r="C32" s="230">
        <f t="shared" si="17"/>
        <v>5</v>
      </c>
      <c r="D32" s="233">
        <f t="shared" si="18"/>
        <v>45736</v>
      </c>
      <c r="E32" s="281" t="str">
        <f>IFERROR(VLOOKUP($D32,Feiertage!$A$4:$C$31,2,FALSE),"")</f>
        <v/>
      </c>
      <c r="F32" s="78"/>
      <c r="G32" s="78"/>
      <c r="H32" s="79" t="str">
        <f>IFERROR(VLOOKUP($D32,Feiertage!$A$4:$C$31,3,FALSE),"")</f>
        <v/>
      </c>
      <c r="I32" s="35"/>
      <c r="J32" s="214"/>
      <c r="K32" s="214"/>
      <c r="L32" s="80">
        <f t="shared" si="3"/>
        <v>0</v>
      </c>
      <c r="M32" s="212"/>
      <c r="N32" s="80">
        <f t="shared" si="4"/>
        <v>0</v>
      </c>
      <c r="O32" s="80">
        <f t="shared" si="5"/>
        <v>0</v>
      </c>
      <c r="P32" s="4"/>
      <c r="Q32" s="300">
        <f t="shared" si="6"/>
        <v>0</v>
      </c>
      <c r="R32" s="301"/>
      <c r="S32" s="302">
        <f t="shared" si="7"/>
        <v>0</v>
      </c>
      <c r="T32" s="303"/>
      <c r="U32" s="297">
        <f t="shared" si="8"/>
        <v>0</v>
      </c>
      <c r="V32" s="308"/>
      <c r="W32" s="297">
        <f t="shared" si="19"/>
        <v>-3.95</v>
      </c>
      <c r="X32" s="298"/>
      <c r="Y32" s="9"/>
      <c r="Z32" s="115">
        <f t="shared" si="20"/>
        <v>-3.95</v>
      </c>
      <c r="AA32" s="9"/>
      <c r="AB32" s="96">
        <f t="shared" si="9"/>
        <v>0</v>
      </c>
      <c r="AC32" s="9"/>
      <c r="AD32" s="9"/>
      <c r="AE32" s="9"/>
      <c r="AF32" s="299">
        <f t="shared" si="1"/>
        <v>0</v>
      </c>
      <c r="AG32" s="299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1">
        <f t="shared" si="16"/>
        <v>45737</v>
      </c>
      <c r="C33" s="230">
        <f t="shared" si="17"/>
        <v>6</v>
      </c>
      <c r="D33" s="233">
        <f t="shared" si="18"/>
        <v>45737</v>
      </c>
      <c r="E33" s="281" t="str">
        <f>IFERROR(VLOOKUP($D33,Feiertage!$A$4:$C$31,2,FALSE),"")</f>
        <v/>
      </c>
      <c r="F33" s="78"/>
      <c r="G33" s="78"/>
      <c r="H33" s="79" t="str">
        <f>IFERROR(VLOOKUP($D33,Feiertage!$A$4:$C$31,3,FALSE),"")</f>
        <v/>
      </c>
      <c r="I33" s="35"/>
      <c r="J33" s="211"/>
      <c r="K33" s="211"/>
      <c r="L33" s="80">
        <f t="shared" si="3"/>
        <v>0</v>
      </c>
      <c r="M33" s="212"/>
      <c r="N33" s="80">
        <f t="shared" si="4"/>
        <v>0</v>
      </c>
      <c r="O33" s="80">
        <f t="shared" si="5"/>
        <v>0</v>
      </c>
      <c r="P33" s="4"/>
      <c r="Q33" s="300">
        <f t="shared" si="6"/>
        <v>0</v>
      </c>
      <c r="R33" s="301"/>
      <c r="S33" s="302">
        <f t="shared" si="7"/>
        <v>0</v>
      </c>
      <c r="T33" s="303"/>
      <c r="U33" s="297">
        <f t="shared" si="8"/>
        <v>0</v>
      </c>
      <c r="V33" s="308"/>
      <c r="W33" s="297">
        <f t="shared" si="19"/>
        <v>-3.95</v>
      </c>
      <c r="X33" s="298"/>
      <c r="Y33" s="9"/>
      <c r="Z33" s="115">
        <f t="shared" si="20"/>
        <v>-3.95</v>
      </c>
      <c r="AA33" s="9"/>
      <c r="AB33" s="96">
        <f t="shared" si="9"/>
        <v>0</v>
      </c>
      <c r="AC33" s="9"/>
      <c r="AD33" s="9"/>
      <c r="AE33" s="9"/>
      <c r="AF33" s="299">
        <f t="shared" si="1"/>
        <v>0</v>
      </c>
      <c r="AG33" s="299"/>
      <c r="AI33" s="28">
        <f t="shared" si="10"/>
        <v>0</v>
      </c>
      <c r="AO33" s="215" t="b">
        <f t="shared" si="22"/>
        <v>0</v>
      </c>
      <c r="AP33" s="215" t="b">
        <f t="shared" si="11"/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1">
        <f t="shared" si="16"/>
        <v>45738</v>
      </c>
      <c r="C34" s="230">
        <f t="shared" si="17"/>
        <v>7</v>
      </c>
      <c r="D34" s="233">
        <f t="shared" si="18"/>
        <v>45738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35"/>
      <c r="J34" s="211"/>
      <c r="K34" s="211"/>
      <c r="L34" s="80">
        <f t="shared" si="3"/>
        <v>0</v>
      </c>
      <c r="M34" s="212"/>
      <c r="N34" s="80">
        <f t="shared" si="4"/>
        <v>0</v>
      </c>
      <c r="O34" s="80">
        <f t="shared" si="5"/>
        <v>0</v>
      </c>
      <c r="P34" s="4"/>
      <c r="Q34" s="300">
        <f t="shared" si="6"/>
        <v>0</v>
      </c>
      <c r="R34" s="301"/>
      <c r="S34" s="302">
        <f t="shared" si="7"/>
        <v>0</v>
      </c>
      <c r="T34" s="303"/>
      <c r="U34" s="297">
        <f t="shared" si="8"/>
        <v>0</v>
      </c>
      <c r="V34" s="308"/>
      <c r="W34" s="297">
        <f t="shared" si="19"/>
        <v>-3.95</v>
      </c>
      <c r="X34" s="298"/>
      <c r="Y34" s="9"/>
      <c r="Z34" s="115">
        <f t="shared" si="20"/>
        <v>-3.95</v>
      </c>
      <c r="AA34" s="9"/>
      <c r="AB34" s="96">
        <f t="shared" si="9"/>
        <v>0</v>
      </c>
      <c r="AC34" s="9"/>
      <c r="AD34" s="9"/>
      <c r="AE34" s="9"/>
      <c r="AF34" s="299">
        <f t="shared" si="1"/>
        <v>0</v>
      </c>
      <c r="AG34" s="299"/>
      <c r="AI34" s="28">
        <f t="shared" si="10"/>
        <v>0</v>
      </c>
      <c r="AO34" s="215" t="b">
        <f t="shared" si="22"/>
        <v>0</v>
      </c>
      <c r="AP34" s="215" t="b">
        <f t="shared" si="11"/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1">
        <f t="shared" si="16"/>
        <v>45739</v>
      </c>
      <c r="C35" s="230">
        <f t="shared" si="17"/>
        <v>1</v>
      </c>
      <c r="D35" s="233">
        <f t="shared" si="18"/>
        <v>45739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35"/>
      <c r="J35" s="213"/>
      <c r="K35" s="213"/>
      <c r="L35" s="80">
        <f t="shared" si="3"/>
        <v>0</v>
      </c>
      <c r="M35" s="212"/>
      <c r="N35" s="80">
        <f t="shared" si="4"/>
        <v>0</v>
      </c>
      <c r="O35" s="80">
        <f t="shared" si="5"/>
        <v>0</v>
      </c>
      <c r="P35" s="4"/>
      <c r="Q35" s="300">
        <f t="shared" si="6"/>
        <v>0</v>
      </c>
      <c r="R35" s="301"/>
      <c r="S35" s="302">
        <f t="shared" si="7"/>
        <v>0</v>
      </c>
      <c r="T35" s="303"/>
      <c r="U35" s="297">
        <f t="shared" si="8"/>
        <v>0</v>
      </c>
      <c r="V35" s="308"/>
      <c r="W35" s="297">
        <f t="shared" si="19"/>
        <v>-3.95</v>
      </c>
      <c r="X35" s="298"/>
      <c r="Y35" s="9"/>
      <c r="Z35" s="115">
        <f t="shared" si="20"/>
        <v>-3.95</v>
      </c>
      <c r="AA35" s="9"/>
      <c r="AB35" s="96">
        <f t="shared" si="9"/>
        <v>0</v>
      </c>
      <c r="AC35" s="9"/>
      <c r="AD35" s="9"/>
      <c r="AE35" s="9"/>
      <c r="AF35" s="299">
        <f t="shared" si="1"/>
        <v>0</v>
      </c>
      <c r="AG35" s="299"/>
      <c r="AI35" s="28">
        <f t="shared" si="10"/>
        <v>0</v>
      </c>
      <c r="AO35" s="215" t="b">
        <f t="shared" si="22"/>
        <v>0</v>
      </c>
      <c r="AP35" s="215" t="b">
        <f t="shared" si="11"/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1">
        <f t="shared" si="16"/>
        <v>45740</v>
      </c>
      <c r="C36" s="230">
        <f t="shared" si="17"/>
        <v>2</v>
      </c>
      <c r="D36" s="233">
        <f t="shared" si="18"/>
        <v>45740</v>
      </c>
      <c r="E36" s="281" t="str">
        <f>IFERROR(VLOOKUP($D36,Feiertage!$A$4:$C$31,2,FALSE),"")</f>
        <v/>
      </c>
      <c r="F36" s="78"/>
      <c r="G36" s="78"/>
      <c r="H36" s="79" t="str">
        <f>IFERROR(VLOOKUP($D36,Feiertage!$A$4:$C$31,3,FALSE),"")</f>
        <v/>
      </c>
      <c r="I36" s="35"/>
      <c r="J36" s="213"/>
      <c r="K36" s="213"/>
      <c r="L36" s="80">
        <f t="shared" si="3"/>
        <v>0</v>
      </c>
      <c r="M36" s="212"/>
      <c r="N36" s="80">
        <f t="shared" si="4"/>
        <v>0</v>
      </c>
      <c r="O36" s="80">
        <f t="shared" si="5"/>
        <v>0</v>
      </c>
      <c r="P36" s="4"/>
      <c r="Q36" s="300">
        <f t="shared" si="6"/>
        <v>0</v>
      </c>
      <c r="R36" s="301"/>
      <c r="S36" s="302">
        <f t="shared" si="7"/>
        <v>0</v>
      </c>
      <c r="T36" s="303"/>
      <c r="U36" s="297">
        <f t="shared" si="8"/>
        <v>0</v>
      </c>
      <c r="V36" s="308"/>
      <c r="W36" s="297">
        <f t="shared" si="19"/>
        <v>-3.95</v>
      </c>
      <c r="X36" s="298"/>
      <c r="Y36" s="9"/>
      <c r="Z36" s="115">
        <f t="shared" si="20"/>
        <v>-3.95</v>
      </c>
      <c r="AA36" s="9"/>
      <c r="AB36" s="96">
        <f t="shared" si="9"/>
        <v>0</v>
      </c>
      <c r="AC36" s="9"/>
      <c r="AD36" s="9"/>
      <c r="AE36" s="9"/>
      <c r="AF36" s="299">
        <f t="shared" si="1"/>
        <v>0</v>
      </c>
      <c r="AG36" s="299"/>
      <c r="AI36" s="28">
        <f t="shared" si="10"/>
        <v>0</v>
      </c>
      <c r="AO36" s="215" t="b">
        <f t="shared" si="22"/>
        <v>0</v>
      </c>
      <c r="AP36" s="215" t="b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1">
        <f t="shared" si="16"/>
        <v>45741</v>
      </c>
      <c r="C37" s="230">
        <f t="shared" si="17"/>
        <v>3</v>
      </c>
      <c r="D37" s="233">
        <f t="shared" si="18"/>
        <v>45741</v>
      </c>
      <c r="E37" s="281" t="str">
        <f>IFERROR(VLOOKUP($D37,Feiertage!$A$4:$C$31,2,FALSE),"")</f>
        <v/>
      </c>
      <c r="F37" s="78"/>
      <c r="G37" s="78"/>
      <c r="H37" s="79" t="str">
        <f>IFERROR(VLOOKUP($D37,Feiertage!$A$4:$C$31,3,FALSE),"")</f>
        <v/>
      </c>
      <c r="I37" s="35"/>
      <c r="J37" s="214"/>
      <c r="K37" s="214"/>
      <c r="L37" s="80">
        <f t="shared" si="3"/>
        <v>0</v>
      </c>
      <c r="M37" s="212"/>
      <c r="N37" s="80">
        <f t="shared" si="4"/>
        <v>0</v>
      </c>
      <c r="O37" s="80">
        <f t="shared" si="5"/>
        <v>0</v>
      </c>
      <c r="P37" s="4"/>
      <c r="Q37" s="300">
        <f t="shared" si="6"/>
        <v>0</v>
      </c>
      <c r="R37" s="301"/>
      <c r="S37" s="302">
        <f t="shared" si="7"/>
        <v>0</v>
      </c>
      <c r="T37" s="303"/>
      <c r="U37" s="297">
        <f t="shared" si="8"/>
        <v>0</v>
      </c>
      <c r="V37" s="308"/>
      <c r="W37" s="297">
        <f t="shared" si="19"/>
        <v>-3.95</v>
      </c>
      <c r="X37" s="298"/>
      <c r="Y37" s="9"/>
      <c r="Z37" s="115">
        <f t="shared" si="20"/>
        <v>-3.95</v>
      </c>
      <c r="AA37" s="9"/>
      <c r="AB37" s="96">
        <f t="shared" si="9"/>
        <v>0</v>
      </c>
      <c r="AC37" s="9"/>
      <c r="AD37" s="9"/>
      <c r="AE37" s="9"/>
      <c r="AF37" s="299">
        <f t="shared" si="1"/>
        <v>0</v>
      </c>
      <c r="AG37" s="299"/>
      <c r="AI37" s="28">
        <f t="shared" si="10"/>
        <v>0</v>
      </c>
      <c r="AO37" s="215" t="b">
        <f t="shared" si="22"/>
        <v>0</v>
      </c>
      <c r="AP37" s="215" t="b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1">
        <f t="shared" si="16"/>
        <v>45742</v>
      </c>
      <c r="C38" s="230">
        <f t="shared" si="17"/>
        <v>4</v>
      </c>
      <c r="D38" s="233">
        <f t="shared" si="18"/>
        <v>45742</v>
      </c>
      <c r="E38" s="281" t="str">
        <f>IFERROR(VLOOKUP($D38,Feiertage!$A$4:$C$31,2,FALSE),"")</f>
        <v/>
      </c>
      <c r="F38" s="78"/>
      <c r="G38" s="78"/>
      <c r="H38" s="79" t="str">
        <f>IFERROR(VLOOKUP($D38,Feiertage!$A$4:$C$31,3,FALSE),"")</f>
        <v/>
      </c>
      <c r="I38" s="35"/>
      <c r="J38" s="214"/>
      <c r="K38" s="214"/>
      <c r="L38" s="80">
        <f t="shared" si="3"/>
        <v>0</v>
      </c>
      <c r="M38" s="212"/>
      <c r="N38" s="80">
        <f t="shared" si="4"/>
        <v>0</v>
      </c>
      <c r="O38" s="80">
        <f t="shared" si="5"/>
        <v>0</v>
      </c>
      <c r="P38" s="4"/>
      <c r="Q38" s="300">
        <f t="shared" si="6"/>
        <v>0</v>
      </c>
      <c r="R38" s="301"/>
      <c r="S38" s="302">
        <f t="shared" si="7"/>
        <v>0</v>
      </c>
      <c r="T38" s="303"/>
      <c r="U38" s="297">
        <f t="shared" si="8"/>
        <v>0</v>
      </c>
      <c r="V38" s="308"/>
      <c r="W38" s="297">
        <f t="shared" si="19"/>
        <v>-3.95</v>
      </c>
      <c r="X38" s="298"/>
      <c r="Y38" s="9"/>
      <c r="Z38" s="115">
        <f t="shared" si="20"/>
        <v>-3.95</v>
      </c>
      <c r="AA38" s="9"/>
      <c r="AB38" s="96">
        <f t="shared" si="9"/>
        <v>0</v>
      </c>
      <c r="AC38" s="9"/>
      <c r="AD38" s="9"/>
      <c r="AE38" s="9"/>
      <c r="AF38" s="299">
        <f t="shared" si="1"/>
        <v>0</v>
      </c>
      <c r="AG38" s="299"/>
      <c r="AI38" s="28">
        <f t="shared" si="10"/>
        <v>0</v>
      </c>
      <c r="AO38" s="215" t="b">
        <f t="shared" si="22"/>
        <v>0</v>
      </c>
      <c r="AP38" s="215" t="b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1">
        <f t="shared" si="16"/>
        <v>45743</v>
      </c>
      <c r="C39" s="230">
        <f t="shared" si="17"/>
        <v>5</v>
      </c>
      <c r="D39" s="233">
        <f t="shared" si="18"/>
        <v>45743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35"/>
      <c r="J39" s="214"/>
      <c r="K39" s="214"/>
      <c r="L39" s="80">
        <f t="shared" si="3"/>
        <v>0</v>
      </c>
      <c r="M39" s="212"/>
      <c r="N39" s="80">
        <f t="shared" si="4"/>
        <v>0</v>
      </c>
      <c r="O39" s="80">
        <f t="shared" si="5"/>
        <v>0</v>
      </c>
      <c r="P39" s="4"/>
      <c r="Q39" s="300">
        <f t="shared" si="6"/>
        <v>0</v>
      </c>
      <c r="R39" s="301"/>
      <c r="S39" s="302">
        <f t="shared" si="7"/>
        <v>0</v>
      </c>
      <c r="T39" s="303"/>
      <c r="U39" s="297">
        <f t="shared" si="8"/>
        <v>0</v>
      </c>
      <c r="V39" s="308"/>
      <c r="W39" s="297">
        <f t="shared" si="19"/>
        <v>-3.95</v>
      </c>
      <c r="X39" s="298"/>
      <c r="Y39" s="9"/>
      <c r="Z39" s="115">
        <f t="shared" si="20"/>
        <v>-3.95</v>
      </c>
      <c r="AA39" s="9"/>
      <c r="AB39" s="96">
        <f t="shared" si="9"/>
        <v>0</v>
      </c>
      <c r="AC39" s="9"/>
      <c r="AD39" s="9"/>
      <c r="AE39" s="9"/>
      <c r="AF39" s="299">
        <f t="shared" si="1"/>
        <v>0</v>
      </c>
      <c r="AG39" s="299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1">
        <f t="shared" si="16"/>
        <v>45744</v>
      </c>
      <c r="C40" s="230">
        <f t="shared" si="17"/>
        <v>6</v>
      </c>
      <c r="D40" s="233">
        <f t="shared" si="18"/>
        <v>45744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35"/>
      <c r="J40" s="211"/>
      <c r="K40" s="211"/>
      <c r="L40" s="80">
        <f t="shared" si="3"/>
        <v>0</v>
      </c>
      <c r="M40" s="212"/>
      <c r="N40" s="80">
        <f t="shared" si="4"/>
        <v>0</v>
      </c>
      <c r="O40" s="80">
        <f t="shared" si="5"/>
        <v>0</v>
      </c>
      <c r="P40" s="4"/>
      <c r="Q40" s="300">
        <f t="shared" si="6"/>
        <v>0</v>
      </c>
      <c r="R40" s="301"/>
      <c r="S40" s="302">
        <f t="shared" si="7"/>
        <v>0</v>
      </c>
      <c r="T40" s="303"/>
      <c r="U40" s="297">
        <f t="shared" si="8"/>
        <v>0</v>
      </c>
      <c r="V40" s="308"/>
      <c r="W40" s="297">
        <f t="shared" si="19"/>
        <v>-3.95</v>
      </c>
      <c r="X40" s="298"/>
      <c r="Y40" s="9"/>
      <c r="Z40" s="115">
        <f t="shared" si="20"/>
        <v>-3.95</v>
      </c>
      <c r="AA40" s="9"/>
      <c r="AB40" s="96">
        <f t="shared" si="9"/>
        <v>0</v>
      </c>
      <c r="AC40" s="9"/>
      <c r="AD40" s="9"/>
      <c r="AE40" s="9"/>
      <c r="AF40" s="299">
        <f t="shared" si="1"/>
        <v>0</v>
      </c>
      <c r="AG40" s="299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1">
        <f t="shared" ref="B41:B43" si="23">IFERROR(IF(MONTH(B40+1)=MONTH(B40),B40+1,""),"")</f>
        <v>45745</v>
      </c>
      <c r="C41" s="230">
        <f>IFERROR(WEEKDAY(B41),"")</f>
        <v>7</v>
      </c>
      <c r="D41" s="233">
        <f>IFERROR(IF(MONTH(D40+1)=MONTH(D40),D40+1,""),"")</f>
        <v>45745</v>
      </c>
      <c r="E41" s="281" t="str">
        <f>IFERROR(VLOOKUP($D41,Feiertage!$A$4:$C$31,2,FALSE),"")</f>
        <v/>
      </c>
      <c r="F41" s="78"/>
      <c r="G41" s="78"/>
      <c r="H41" s="79" t="str">
        <f>IFERROR(VLOOKUP($D41,Feiertage!$A$4:$C$31,3,FALSE),"")</f>
        <v/>
      </c>
      <c r="I41" s="35"/>
      <c r="J41" s="211"/>
      <c r="K41" s="211"/>
      <c r="L41" s="80">
        <f t="shared" si="3"/>
        <v>0</v>
      </c>
      <c r="M41" s="212"/>
      <c r="N41" s="80">
        <f t="shared" si="4"/>
        <v>0</v>
      </c>
      <c r="O41" s="80">
        <f t="shared" si="5"/>
        <v>0</v>
      </c>
      <c r="P41" s="4"/>
      <c r="Q41" s="300">
        <f t="shared" ref="Q41" si="24">IF(E41="o",3.95,IF(OR(E41&gt;" ",F41&gt;" ",G41&gt;" "),0,IFERROR(HLOOKUP(C41,$R$7:$X$8,2,FALSE),0)))</f>
        <v>0</v>
      </c>
      <c r="R41" s="301"/>
      <c r="S41" s="302">
        <f t="shared" si="7"/>
        <v>0</v>
      </c>
      <c r="T41" s="303"/>
      <c r="U41" s="297">
        <f t="shared" si="8"/>
        <v>0</v>
      </c>
      <c r="V41" s="308"/>
      <c r="W41" s="297">
        <f t="shared" ref="W41" si="25">IF(D41="",0,ROUND(U41+W40,2))</f>
        <v>-3.95</v>
      </c>
      <c r="X41" s="298"/>
      <c r="Y41" s="9"/>
      <c r="Z41" s="115">
        <f t="shared" ref="Z41:Z42" si="26">IF(D41="",0,Z40+U41)</f>
        <v>-3.95</v>
      </c>
      <c r="AA41" s="9"/>
      <c r="AB41" s="96">
        <f t="shared" si="9"/>
        <v>0</v>
      </c>
      <c r="AC41" s="9"/>
      <c r="AD41" s="9"/>
      <c r="AE41" s="9"/>
      <c r="AF41" s="299">
        <f t="shared" si="1"/>
        <v>0</v>
      </c>
      <c r="AG41" s="299"/>
      <c r="AI41" s="28">
        <f t="shared" si="10"/>
        <v>0</v>
      </c>
      <c r="AO41" s="215" t="b">
        <f t="shared" si="22"/>
        <v>0</v>
      </c>
      <c r="AP41" s="215" t="b">
        <f t="shared" si="11"/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1">
        <f t="shared" si="23"/>
        <v>45746</v>
      </c>
      <c r="C42" s="230">
        <f t="shared" ref="C42:C43" si="27">IFERROR(WEEKDAY(B42),"")</f>
        <v>1</v>
      </c>
      <c r="D42" s="233">
        <f t="shared" ref="D42:D43" si="28">IFERROR(IF(MONTH(D41+1)=MONTH(D41),D41+1,""),"")</f>
        <v>45746</v>
      </c>
      <c r="E42" s="281" t="str">
        <f>IFERROR(VLOOKUP($D42,Feiertage!$A$4:$C$31,2,FALSE),"")</f>
        <v/>
      </c>
      <c r="F42" s="78"/>
      <c r="G42" s="78"/>
      <c r="H42" s="79" t="str">
        <f>IFERROR(VLOOKUP($D42,Feiertage!$A$4:$C$31,3,FALSE),"")</f>
        <v/>
      </c>
      <c r="I42" s="35"/>
      <c r="J42" s="213"/>
      <c r="K42" s="213"/>
      <c r="L42" s="80">
        <f t="shared" si="3"/>
        <v>0</v>
      </c>
      <c r="M42" s="212"/>
      <c r="N42" s="80">
        <f t="shared" si="4"/>
        <v>0</v>
      </c>
      <c r="O42" s="80">
        <f t="shared" si="5"/>
        <v>0</v>
      </c>
      <c r="P42" s="4"/>
      <c r="Q42" s="300">
        <f t="shared" ref="Q42:Q43" si="29">IF(E42="o",3.95,IF(OR(E42&gt;" ",F42&gt;" ",G42&gt;" "),0,IFERROR(HLOOKUP(C42,$R$7:$X$8,2,FALSE),0)))</f>
        <v>0</v>
      </c>
      <c r="R42" s="301"/>
      <c r="S42" s="302">
        <f t="shared" si="7"/>
        <v>0</v>
      </c>
      <c r="T42" s="303"/>
      <c r="U42" s="297">
        <f t="shared" si="8"/>
        <v>0</v>
      </c>
      <c r="V42" s="308"/>
      <c r="W42" s="297">
        <f t="shared" ref="W42:W43" si="30">IF(D42="",0,ROUND(U42+W41,2))</f>
        <v>-3.95</v>
      </c>
      <c r="X42" s="298"/>
      <c r="Y42" s="9"/>
      <c r="Z42" s="115">
        <f t="shared" si="26"/>
        <v>-3.95</v>
      </c>
      <c r="AA42" s="9"/>
      <c r="AB42" s="96">
        <f t="shared" si="9"/>
        <v>0</v>
      </c>
      <c r="AC42" s="9"/>
      <c r="AD42" s="9"/>
      <c r="AE42" s="9"/>
      <c r="AF42" s="299">
        <f t="shared" si="1"/>
        <v>0</v>
      </c>
      <c r="AG42" s="299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28">
        <f t="shared" si="23"/>
        <v>45747</v>
      </c>
      <c r="C43" s="230">
        <f t="shared" si="27"/>
        <v>2</v>
      </c>
      <c r="D43" s="234">
        <f t="shared" si="28"/>
        <v>45747</v>
      </c>
      <c r="E43" s="281" t="str">
        <f>IFERROR(VLOOKUP($D43,Feiertage!$A$4:$C$31,2,FALSE),"")</f>
        <v/>
      </c>
      <c r="F43" s="78"/>
      <c r="G43" s="78"/>
      <c r="H43" s="79" t="str">
        <f>IFERROR(VLOOKUP($D43,Feiertage!$A$4:$C$31,3,FALSE),"")</f>
        <v/>
      </c>
      <c r="I43" s="35"/>
      <c r="J43" s="214"/>
      <c r="K43" s="214"/>
      <c r="L43" s="80">
        <f t="shared" si="3"/>
        <v>0</v>
      </c>
      <c r="M43" s="212"/>
      <c r="N43" s="80">
        <f t="shared" si="4"/>
        <v>0</v>
      </c>
      <c r="O43" s="80">
        <f t="shared" si="5"/>
        <v>0</v>
      </c>
      <c r="P43" s="4"/>
      <c r="Q43" s="300">
        <f t="shared" si="29"/>
        <v>0</v>
      </c>
      <c r="R43" s="301"/>
      <c r="S43" s="302">
        <f t="shared" si="7"/>
        <v>0</v>
      </c>
      <c r="T43" s="303"/>
      <c r="U43" s="297">
        <f t="shared" si="8"/>
        <v>0</v>
      </c>
      <c r="V43" s="308"/>
      <c r="W43" s="297">
        <f t="shared" si="30"/>
        <v>-3.95</v>
      </c>
      <c r="X43" s="298"/>
      <c r="Y43" s="9"/>
      <c r="Z43" s="115">
        <f>IF(D43="",0,Z42+U43)</f>
        <v>-3.95</v>
      </c>
      <c r="AA43" s="9"/>
      <c r="AB43" s="101">
        <f t="shared" si="9"/>
        <v>0</v>
      </c>
      <c r="AC43" s="9"/>
      <c r="AD43" s="9"/>
      <c r="AE43" s="9"/>
      <c r="AF43" s="299">
        <f t="shared" si="1"/>
        <v>0</v>
      </c>
      <c r="AG43" s="299"/>
      <c r="AI43" s="28">
        <f t="shared" si="10"/>
        <v>0</v>
      </c>
      <c r="AO43" s="215" t="b">
        <f t="shared" si="22"/>
        <v>0</v>
      </c>
      <c r="AP43" s="215" t="b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6"/>
      <c r="J44" s="217">
        <f t="shared" ref="J44:O44" si="31">SUM(J13:J43)</f>
        <v>0</v>
      </c>
      <c r="K44" s="217">
        <f t="shared" si="31"/>
        <v>0</v>
      </c>
      <c r="L44" s="217">
        <f t="shared" si="31"/>
        <v>0</v>
      </c>
      <c r="M44" s="217">
        <f t="shared" si="31"/>
        <v>0</v>
      </c>
      <c r="N44" s="243">
        <f>SUM(N13:N43)</f>
        <v>0</v>
      </c>
      <c r="O44" s="217">
        <f t="shared" si="31"/>
        <v>0</v>
      </c>
      <c r="P44" s="29"/>
      <c r="Q44" s="338">
        <f>SUM(Q13:R43)</f>
        <v>3.95</v>
      </c>
      <c r="R44" s="338"/>
      <c r="S44" s="338">
        <f>SUM(S13:T43)</f>
        <v>0</v>
      </c>
      <c r="T44" s="338"/>
      <c r="U44" s="339"/>
      <c r="V44" s="339"/>
      <c r="W44" s="338">
        <f t="shared" ref="W44" si="32">IF(S44=0,S44-Q44,IF(AND(W41=0,D41="",AW41=0),W40,IF(AND(W42=0,D42="",AW42=0),W41,IF(AND(W43=0,D43="",AW43=0),W42,W43))))</f>
        <v>-3.95</v>
      </c>
      <c r="X44" s="340"/>
      <c r="Y44" s="29"/>
      <c r="Z44" s="116"/>
      <c r="AA44" s="29"/>
      <c r="AB44" s="102">
        <f>SUM(AB13:AB43)</f>
        <v>0</v>
      </c>
      <c r="AC44" s="29"/>
      <c r="AD44" s="29"/>
      <c r="AE44" s="29"/>
      <c r="AF44" s="299"/>
      <c r="AG44" s="299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09"/>
      <c r="L46" s="309"/>
      <c r="M46" s="6"/>
      <c r="N46" s="309"/>
      <c r="O46" s="309"/>
      <c r="P46" s="48"/>
      <c r="Q46" s="48"/>
      <c r="R46" s="48"/>
      <c r="S46" s="313"/>
      <c r="T46" s="337"/>
      <c r="U46" s="14"/>
      <c r="V46" s="14"/>
      <c r="W46" s="315">
        <f>W44</f>
        <v>-3.95</v>
      </c>
      <c r="X46" s="316"/>
      <c r="Y46" s="14"/>
      <c r="Z46" s="117"/>
      <c r="AA46" s="14"/>
      <c r="AB46" s="98"/>
      <c r="AC46" s="14"/>
      <c r="AD46" s="14"/>
      <c r="AE46" s="14"/>
      <c r="AF46" s="14"/>
      <c r="AG46" s="14"/>
      <c r="AK46" s="41"/>
      <c r="AL46" s="41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22">
        <v>0</v>
      </c>
      <c r="X47" s="323"/>
      <c r="Y47" s="6"/>
      <c r="Z47" s="118"/>
      <c r="AA47" s="6"/>
      <c r="AB47" s="99"/>
      <c r="AC47" s="6"/>
      <c r="AD47" s="6"/>
      <c r="AE47" s="6"/>
      <c r="AF47" s="6"/>
      <c r="AG47" s="6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30</v>
      </c>
      <c r="U48" s="6"/>
      <c r="V48" s="6"/>
      <c r="W48" s="320">
        <f>Februar!W49</f>
        <v>0</v>
      </c>
      <c r="X48" s="321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28">
        <f>W46-W47+W48</f>
        <v>-3.95</v>
      </c>
      <c r="X49" s="329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-3</v>
      </c>
      <c r="AK49" s="9">
        <f>ROUND(W49-AJ49,2)</f>
        <v>-0.95</v>
      </c>
      <c r="AL49" s="10">
        <f>ROUND(AK49*60,0)</f>
        <v>-57</v>
      </c>
      <c r="AM49" s="10" t="str">
        <f>AJ49&amp;" "&amp;"Std."&amp;" "&amp;AL49&amp;" "&amp;"Min."</f>
        <v>-3 Std. -57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37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86" t="str">
        <f>AM49</f>
        <v>-3 Std. -57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107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HJNB/HM7O4REicwxpPg4OBPDOfwFo3EsorXpiEUYQ8lGJleGSSr/NdxKkaPhq1jLdkGxe1EX2GDiT3wBhg2ezw==" saltValue="fxdEIgpco67Zui66bXpRgg==" spinCount="100000" sheet="1" selectLockedCells="1"/>
  <customSheetViews>
    <customSheetView guid="{22DB5202-71BE-11D3-B97D-005004335D92}" showGridLines="0" zeroValues="0" hiddenColumns="1" showRuler="0" topLeftCell="B1">
      <pane ySplit="12" topLeftCell="A13" activePane="bottomLeft" state="frozen"/>
      <selection pane="bottomLeft" activeCell="J52" sqref="J52"/>
      <pageMargins left="0.35433070866141736" right="0.23622047244094491" top="0.47244094488188981" bottom="0.23622047244094491" header="0.31496062992125984" footer="0.15748031496062992"/>
      <pageSetup paperSize="9" orientation="portrait" horizontalDpi="4294967292" verticalDpi="0" r:id="rId1"/>
      <headerFooter alignWithMargins="0"/>
    </customSheetView>
  </customSheetViews>
  <mergeCells count="175">
    <mergeCell ref="W48:X48"/>
    <mergeCell ref="W49:X49"/>
    <mergeCell ref="K46:L46"/>
    <mergeCell ref="N46:O46"/>
    <mergeCell ref="S46:T46"/>
    <mergeCell ref="W46:X46"/>
    <mergeCell ref="W47:X47"/>
    <mergeCell ref="AF43:AG43"/>
    <mergeCell ref="Q44:R44"/>
    <mergeCell ref="S44:T44"/>
    <mergeCell ref="U44:V44"/>
    <mergeCell ref="W44:X44"/>
    <mergeCell ref="AF44:AG44"/>
    <mergeCell ref="W43:X43"/>
    <mergeCell ref="S43:T43"/>
    <mergeCell ref="U43:V43"/>
    <mergeCell ref="Q43:R43"/>
    <mergeCell ref="Q41:R41"/>
    <mergeCell ref="Q42:R42"/>
    <mergeCell ref="AF41:AG41"/>
    <mergeCell ref="AF42:AG42"/>
    <mergeCell ref="W41:X41"/>
    <mergeCell ref="W42:X42"/>
    <mergeCell ref="S41:T41"/>
    <mergeCell ref="S42:T42"/>
    <mergeCell ref="U41:V41"/>
    <mergeCell ref="U42:V42"/>
    <mergeCell ref="Q39:R39"/>
    <mergeCell ref="Q40:R40"/>
    <mergeCell ref="AF39:AG39"/>
    <mergeCell ref="AF40:AG40"/>
    <mergeCell ref="W39:X39"/>
    <mergeCell ref="W40:X40"/>
    <mergeCell ref="S39:T39"/>
    <mergeCell ref="S40:T40"/>
    <mergeCell ref="U39:V39"/>
    <mergeCell ref="U40:V40"/>
    <mergeCell ref="Q37:R37"/>
    <mergeCell ref="Q38:R38"/>
    <mergeCell ref="AF37:AG37"/>
    <mergeCell ref="AF38:AG38"/>
    <mergeCell ref="W37:X37"/>
    <mergeCell ref="W38:X38"/>
    <mergeCell ref="S37:T37"/>
    <mergeCell ref="S38:T38"/>
    <mergeCell ref="U37:V37"/>
    <mergeCell ref="U38:V38"/>
    <mergeCell ref="Q35:R35"/>
    <mergeCell ref="Q36:R36"/>
    <mergeCell ref="AF35:AG35"/>
    <mergeCell ref="AF36:AG36"/>
    <mergeCell ref="W35:X35"/>
    <mergeCell ref="W36:X36"/>
    <mergeCell ref="S35:T35"/>
    <mergeCell ref="S36:T36"/>
    <mergeCell ref="U35:V35"/>
    <mergeCell ref="U36:V36"/>
    <mergeCell ref="Q33:R33"/>
    <mergeCell ref="Q34:R34"/>
    <mergeCell ref="AF33:AG33"/>
    <mergeCell ref="AF34:AG34"/>
    <mergeCell ref="W33:X33"/>
    <mergeCell ref="W34:X34"/>
    <mergeCell ref="S33:T33"/>
    <mergeCell ref="S34:T34"/>
    <mergeCell ref="U33:V33"/>
    <mergeCell ref="U34:V34"/>
    <mergeCell ref="Q31:R31"/>
    <mergeCell ref="Q32:R32"/>
    <mergeCell ref="AF31:AG31"/>
    <mergeCell ref="AF32:AG32"/>
    <mergeCell ref="W31:X31"/>
    <mergeCell ref="W32:X32"/>
    <mergeCell ref="S31:T31"/>
    <mergeCell ref="S32:T32"/>
    <mergeCell ref="U31:V31"/>
    <mergeCell ref="U32:V32"/>
    <mergeCell ref="Q29:R29"/>
    <mergeCell ref="Q30:R30"/>
    <mergeCell ref="AF29:AG29"/>
    <mergeCell ref="AF30:AG30"/>
    <mergeCell ref="W29:X29"/>
    <mergeCell ref="W30:X30"/>
    <mergeCell ref="S29:T29"/>
    <mergeCell ref="S30:T30"/>
    <mergeCell ref="U29:V29"/>
    <mergeCell ref="U30:V30"/>
    <mergeCell ref="Q27:R27"/>
    <mergeCell ref="Q28:R28"/>
    <mergeCell ref="AF27:AG27"/>
    <mergeCell ref="AF28:AG28"/>
    <mergeCell ref="W27:X27"/>
    <mergeCell ref="W28:X28"/>
    <mergeCell ref="S27:T27"/>
    <mergeCell ref="S28:T28"/>
    <mergeCell ref="U27:V27"/>
    <mergeCell ref="U28:V28"/>
    <mergeCell ref="Q25:R25"/>
    <mergeCell ref="Q26:R26"/>
    <mergeCell ref="AF25:AG25"/>
    <mergeCell ref="AF26:AG26"/>
    <mergeCell ref="W25:X25"/>
    <mergeCell ref="W26:X26"/>
    <mergeCell ref="S25:T25"/>
    <mergeCell ref="S26:T26"/>
    <mergeCell ref="U25:V25"/>
    <mergeCell ref="U26:V26"/>
    <mergeCell ref="Q23:R23"/>
    <mergeCell ref="Q24:R24"/>
    <mergeCell ref="AF23:AG23"/>
    <mergeCell ref="AF24:AG24"/>
    <mergeCell ref="W23:X23"/>
    <mergeCell ref="W24:X24"/>
    <mergeCell ref="S23:T23"/>
    <mergeCell ref="S24:T24"/>
    <mergeCell ref="U23:V23"/>
    <mergeCell ref="U24:V24"/>
    <mergeCell ref="Q21:R21"/>
    <mergeCell ref="Q22:R22"/>
    <mergeCell ref="AF21:AG21"/>
    <mergeCell ref="AF22:AG22"/>
    <mergeCell ref="W21:X21"/>
    <mergeCell ref="W22:X22"/>
    <mergeCell ref="S21:T21"/>
    <mergeCell ref="S22:T22"/>
    <mergeCell ref="U21:V21"/>
    <mergeCell ref="U22:V22"/>
    <mergeCell ref="Q19:R19"/>
    <mergeCell ref="Q20:R20"/>
    <mergeCell ref="AF19:AG19"/>
    <mergeCell ref="AF20:AG20"/>
    <mergeCell ref="W19:X19"/>
    <mergeCell ref="W20:X20"/>
    <mergeCell ref="S19:T19"/>
    <mergeCell ref="S20:T20"/>
    <mergeCell ref="U19:V19"/>
    <mergeCell ref="U20:V20"/>
    <mergeCell ref="Q17:R17"/>
    <mergeCell ref="Q18:R18"/>
    <mergeCell ref="AF17:AG17"/>
    <mergeCell ref="AF18:AG18"/>
    <mergeCell ref="W17:X17"/>
    <mergeCell ref="W18:X18"/>
    <mergeCell ref="S17:T17"/>
    <mergeCell ref="S18:T18"/>
    <mergeCell ref="U17:V17"/>
    <mergeCell ref="U18:V18"/>
    <mergeCell ref="AF13:AG13"/>
    <mergeCell ref="AF14:AG14"/>
    <mergeCell ref="W15:X15"/>
    <mergeCell ref="W16:X16"/>
    <mergeCell ref="Q15:R15"/>
    <mergeCell ref="Q16:R16"/>
    <mergeCell ref="AF15:AG15"/>
    <mergeCell ref="AF16:AG16"/>
    <mergeCell ref="S15:T15"/>
    <mergeCell ref="S16:T16"/>
    <mergeCell ref="U15:V15"/>
    <mergeCell ref="U16:V16"/>
    <mergeCell ref="Q11:R11"/>
    <mergeCell ref="H8:L8"/>
    <mergeCell ref="M5:O5"/>
    <mergeCell ref="H5:L5"/>
    <mergeCell ref="H6:L6"/>
    <mergeCell ref="H7:L7"/>
    <mergeCell ref="U11:V11"/>
    <mergeCell ref="W11:X11"/>
    <mergeCell ref="W14:X14"/>
    <mergeCell ref="U14:V14"/>
    <mergeCell ref="Q14:R14"/>
    <mergeCell ref="W13:X13"/>
    <mergeCell ref="S13:T13"/>
    <mergeCell ref="U13:V13"/>
    <mergeCell ref="Q13:R13"/>
    <mergeCell ref="S14:T14"/>
  </mergeCells>
  <conditionalFormatting sqref="U13:U43 I13:K43 F13:G43 B13:D43 M13:S43 W13:W43">
    <cfRule type="expression" dxfId="231" priority="10" stopIfTrue="1">
      <formula>WEEKDAY($B13)=7</formula>
    </cfRule>
    <cfRule type="expression" dxfId="230" priority="11" stopIfTrue="1">
      <formula>WEEKDAY($B13)=1</formula>
    </cfRule>
  </conditionalFormatting>
  <conditionalFormatting sqref="L13:L43">
    <cfRule type="expression" dxfId="229" priority="12" stopIfTrue="1">
      <formula>WEEKDAY($B13)=7</formula>
    </cfRule>
    <cfRule type="expression" dxfId="228" priority="13" stopIfTrue="1">
      <formula>WEEKDAY($B13)=1</formula>
    </cfRule>
    <cfRule type="expression" dxfId="227" priority="14" stopIfTrue="1">
      <formula>$AT13&gt;10</formula>
    </cfRule>
  </conditionalFormatting>
  <conditionalFormatting sqref="M13:M43">
    <cfRule type="expression" dxfId="226" priority="8" stopIfTrue="1">
      <formula>WEEKDAY($B13)=7</formula>
    </cfRule>
    <cfRule type="expression" dxfId="225" priority="9" stopIfTrue="1">
      <formula>WEEKDAY($B13)=1</formula>
    </cfRule>
  </conditionalFormatting>
  <conditionalFormatting sqref="M13:M43">
    <cfRule type="expression" dxfId="224" priority="6" stopIfTrue="1">
      <formula>WEEKDAY($B13)=7</formula>
    </cfRule>
    <cfRule type="expression" dxfId="223" priority="7" stopIfTrue="1">
      <formula>WEEKDAY($B13)=1</formula>
    </cfRule>
  </conditionalFormatting>
  <conditionalFormatting sqref="E13:E43">
    <cfRule type="expression" dxfId="222" priority="4" stopIfTrue="1">
      <formula>WEEKDAY($C13)=7</formula>
    </cfRule>
    <cfRule type="expression" dxfId="221" priority="5" stopIfTrue="1">
      <formula>WEEKDAY($C13)=1</formula>
    </cfRule>
  </conditionalFormatting>
  <conditionalFormatting sqref="H13:H43">
    <cfRule type="expression" dxfId="220" priority="1" stopIfTrue="1">
      <formula>WEEKDAY($B13)=7</formula>
    </cfRule>
    <cfRule type="expression" dxfId="219" priority="2" stopIfTrue="1">
      <formula>WEEKDAY($B13)=1</formula>
    </cfRule>
    <cfRule type="expression" dxfId="218" priority="3" stopIfTrue="1">
      <formula>$AT13&gt;10</formula>
    </cfRule>
  </conditionalFormatting>
  <dataValidations count="1">
    <dataValidation type="custom" allowBlank="1" showInputMessage="1" showErrorMessage="1" error="Eingabe nur an Samstagen!_x000a_Max. 8 Stunden." sqref="M13:M43" xr:uid="{00000000-0002-0000-0500-000000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scale="99" orientation="portrait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/>
  <dimension ref="A1:AV53"/>
  <sheetViews>
    <sheetView showGridLines="0" showRowColHeaders="0" showZeros="0" topLeftCell="B1" zoomScaleNormal="100" workbookViewId="0">
      <pane ySplit="12" topLeftCell="A13" activePane="bottomLeft" state="frozen"/>
      <selection activeCell="J13" sqref="J13"/>
      <selection pane="bottomLeft" activeCell="Q29" sqref="Q29:R29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3.285156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3.425781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4" width="0" hidden="1" customWidth="1"/>
    <col min="45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02" t="str">
        <f>Persönliche_Daten!F11&amp;" "&amp;Persönliche_Daten!F2</f>
        <v>April 2025</v>
      </c>
      <c r="R2" s="56"/>
      <c r="S2" s="57"/>
      <c r="T2" s="57"/>
      <c r="U2" s="57"/>
      <c r="V2" s="57"/>
      <c r="W2" s="57"/>
      <c r="X2" s="58"/>
      <c r="Y2" s="19"/>
      <c r="Z2" s="110"/>
      <c r="AA2" s="19"/>
      <c r="AB2" s="89"/>
      <c r="AC2" s="19"/>
      <c r="AD2" s="19"/>
      <c r="AE2" s="19"/>
      <c r="AF2" s="20"/>
      <c r="AG2" s="20"/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1">
        <f>Persönliche_Daten!D7</f>
        <v>0</v>
      </c>
      <c r="I5" s="312"/>
      <c r="J5" s="312"/>
      <c r="K5" s="312"/>
      <c r="L5" s="312"/>
      <c r="M5" s="330" t="s">
        <v>35</v>
      </c>
      <c r="N5" s="331"/>
      <c r="O5" s="332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1" t="str">
        <f>Persönliche_Daten!D8</f>
        <v xml:space="preserve"> </v>
      </c>
      <c r="I6" s="312"/>
      <c r="J6" s="312"/>
      <c r="K6" s="312"/>
      <c r="L6" s="312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1">
        <f>Persönliche_Daten!D9</f>
        <v>0</v>
      </c>
      <c r="I7" s="312"/>
      <c r="J7" s="312"/>
      <c r="K7" s="312"/>
      <c r="L7" s="312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1">
        <f>Persönliche_Daten!D10</f>
        <v>0</v>
      </c>
      <c r="I8" s="312"/>
      <c r="J8" s="312"/>
      <c r="K8" s="312"/>
      <c r="L8" s="312"/>
      <c r="M8" s="104"/>
      <c r="N8" s="103" t="s">
        <v>38</v>
      </c>
      <c r="O8" s="146">
        <f>Jahresübersicht!H14</f>
        <v>0</v>
      </c>
      <c r="P8" s="1"/>
      <c r="Q8" s="72" t="s">
        <v>22</v>
      </c>
      <c r="R8" s="144">
        <f>Persönliche_Daten!G11</f>
        <v>0</v>
      </c>
      <c r="S8" s="144">
        <f>Persönliche_Daten!H11</f>
        <v>0</v>
      </c>
      <c r="T8" s="144">
        <f>Persönliche_Daten!I11</f>
        <v>0</v>
      </c>
      <c r="U8" s="144">
        <f>Persönliche_Daten!J11</f>
        <v>0</v>
      </c>
      <c r="V8" s="144">
        <f>Persönliche_Daten!K11</f>
        <v>0</v>
      </c>
      <c r="W8" s="144">
        <f>Persönliche_Daten!L11</f>
        <v>0</v>
      </c>
      <c r="X8" s="145">
        <f>Persönliche_Daten!M11</f>
        <v>0</v>
      </c>
      <c r="Y8" s="26"/>
      <c r="Z8" s="113"/>
      <c r="AA8" s="26"/>
      <c r="AB8" s="92"/>
      <c r="AC8" s="26"/>
      <c r="AD8" s="26"/>
      <c r="AE8" s="26"/>
      <c r="AF8" s="25"/>
      <c r="AG8" s="26"/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05" t="s">
        <v>17</v>
      </c>
      <c r="R11" s="306"/>
      <c r="S11" s="49"/>
      <c r="T11" s="49" t="s">
        <v>18</v>
      </c>
      <c r="U11" s="304" t="s">
        <v>19</v>
      </c>
      <c r="V11" s="304"/>
      <c r="W11" s="304" t="s">
        <v>20</v>
      </c>
      <c r="X11" s="307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41" t="s">
        <v>79</v>
      </c>
      <c r="AT11" s="241" t="s">
        <v>78</v>
      </c>
      <c r="AU11" s="121" t="s">
        <v>80</v>
      </c>
      <c r="AV11" s="242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März!W49</f>
        <v>-3.95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  <c r="AV12">
        <f>März!AV43</f>
        <v>0</v>
      </c>
    </row>
    <row r="13" spans="2:48" s="10" customFormat="1" ht="15" customHeight="1" x14ac:dyDescent="0.2">
      <c r="B13" s="228">
        <f>Persönliche_Daten!N11</f>
        <v>45748</v>
      </c>
      <c r="C13" s="231">
        <f>WEEKDAY(B13)</f>
        <v>3</v>
      </c>
      <c r="D13" s="234">
        <f>Persönliche_Daten!N11</f>
        <v>45748</v>
      </c>
      <c r="E13" s="281" t="str">
        <f>IFERROR(VLOOKUP($D13,Feiertage!$A$4:$C$31,2,FALSE),"")</f>
        <v/>
      </c>
      <c r="F13" s="78"/>
      <c r="G13" s="78"/>
      <c r="H13" s="79" t="str">
        <f>IFERROR(VLOOKUP($D13,Feiertage!$A$4:$C$31,3,FALSE),"")</f>
        <v/>
      </c>
      <c r="I13" s="35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00">
        <f>IF(E13="o",3.95,IF(OR(E13&gt;" ",F13&gt;" ",G13&gt;" "),0,HLOOKUP(C13,$R$7:$X$8,2,FALSE)))</f>
        <v>0</v>
      </c>
      <c r="R13" s="301"/>
      <c r="S13" s="302">
        <f>IF(F13&gt;" ",0,IF(G13&gt;" ",0,IF(L13&gt;0,L13,0)))</f>
        <v>0</v>
      </c>
      <c r="T13" s="303"/>
      <c r="U13" s="297">
        <f>IF(OR(Q13&gt;0,S13&lt;&gt;0),ROUND(S13-Q13,2),0)</f>
        <v>0</v>
      </c>
      <c r="V13" s="308"/>
      <c r="W13" s="297">
        <f>ROUND(U13,2)</f>
        <v>0</v>
      </c>
      <c r="X13" s="298"/>
      <c r="Y13" s="9"/>
      <c r="Z13" s="115">
        <f>Z12+U13</f>
        <v>-3.95</v>
      </c>
      <c r="AA13" s="9"/>
      <c r="AB13" s="96">
        <f>IF(F13="x",1,0)</f>
        <v>0</v>
      </c>
      <c r="AC13" s="9"/>
      <c r="AD13" s="9"/>
      <c r="AE13" s="9"/>
      <c r="AF13" s="299">
        <f t="shared" ref="AF13:AF43" si="1">IF(B13=$R$7,$R$11,IF(B13=$S$7,$S$11,IF(B13=$T$7,$T$11,IF(B13=$U$7,$U$11,IF(B13=$V$7,$V$11,IF(B13=$W$7,$W$11,IF(B13=$X$7,$X$11,0)))))))</f>
        <v>0</v>
      </c>
      <c r="AG13" s="299"/>
      <c r="AH13" s="28"/>
      <c r="AI13" s="28">
        <f>IF(E13="x",AF13-AF13,IF(F13="x",AF13-AF13,IF(G13="x",AF13-AF13,AF13)))</f>
        <v>0</v>
      </c>
      <c r="AJ13" s="9"/>
      <c r="AO13" s="215" t="b">
        <f t="shared" ref="AO13:AO19" si="2">IF(B13="So",IF(J13&lt;10,L13,J13))</f>
        <v>0</v>
      </c>
      <c r="AP13" s="215" t="b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AV12+AU13</f>
        <v>0</v>
      </c>
    </row>
    <row r="14" spans="2:48" s="10" customFormat="1" ht="15" customHeight="1" x14ac:dyDescent="0.2">
      <c r="B14" s="228">
        <f>B13+1</f>
        <v>45749</v>
      </c>
      <c r="C14" s="231">
        <f>WEEKDAY(B14)</f>
        <v>4</v>
      </c>
      <c r="D14" s="234">
        <f>D13+1</f>
        <v>45749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35"/>
      <c r="J14" s="213"/>
      <c r="K14" s="213"/>
      <c r="L14" s="80">
        <f t="shared" ref="L14:L43" si="3">AT14</f>
        <v>0</v>
      </c>
      <c r="M14" s="212"/>
      <c r="N14" s="80">
        <f t="shared" ref="N14:N42" si="4">IF(C14=1,L14,0)</f>
        <v>0</v>
      </c>
      <c r="O14" s="80">
        <f t="shared" ref="O14:O42" si="5">IF(AP14=FALSE,0,L14)</f>
        <v>0</v>
      </c>
      <c r="P14" s="5"/>
      <c r="Q14" s="300">
        <f t="shared" ref="Q14:Q40" si="6">IF(E14="o",3.95,IF(OR(E14&gt;" ",F14&gt;" ",G14&gt;" "),0,HLOOKUP(C14,$R$7:$X$8,2,FALSE)))</f>
        <v>0</v>
      </c>
      <c r="R14" s="301"/>
      <c r="S14" s="302">
        <f t="shared" ref="S14:S42" si="7">IF(F14&gt;" ",0,IF(G14&gt;" ",0,IF(L14&gt;0,L14,0)))</f>
        <v>0</v>
      </c>
      <c r="T14" s="303"/>
      <c r="U14" s="297">
        <f t="shared" ref="U14:U43" si="8">IF(OR(Q14&gt;0,S14&lt;&gt;0),ROUND(S14-Q14,2),0)</f>
        <v>0</v>
      </c>
      <c r="V14" s="308"/>
      <c r="W14" s="297">
        <f>ROUND(W13+U14,2)</f>
        <v>0</v>
      </c>
      <c r="X14" s="298"/>
      <c r="Y14" s="9"/>
      <c r="Z14" s="115">
        <f>Z13+U14</f>
        <v>-3.95</v>
      </c>
      <c r="AA14" s="9"/>
      <c r="AB14" s="96">
        <f t="shared" ref="AB14:AB43" si="9">IF(F14="x",1,0)</f>
        <v>0</v>
      </c>
      <c r="AC14" s="9"/>
      <c r="AD14" s="9"/>
      <c r="AE14" s="9"/>
      <c r="AF14" s="299">
        <f t="shared" si="1"/>
        <v>0</v>
      </c>
      <c r="AG14" s="299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2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8">
        <f t="shared" ref="B15:B40" si="16">B14+1</f>
        <v>45750</v>
      </c>
      <c r="C15" s="231">
        <f t="shared" ref="C15:C40" si="17">WEEKDAY(B15)</f>
        <v>5</v>
      </c>
      <c r="D15" s="234">
        <f t="shared" ref="D15:D40" si="18">D14+1</f>
        <v>45750</v>
      </c>
      <c r="E15" s="281" t="str">
        <f>IFERROR(VLOOKUP($D15,Feiertage!$A$4:$C$31,2,FALSE),"")</f>
        <v/>
      </c>
      <c r="F15" s="78"/>
      <c r="G15" s="78"/>
      <c r="H15" s="79" t="str">
        <f>IFERROR(VLOOKUP($D15,Feiertage!$A$4:$C$31,3,FALSE),"")</f>
        <v/>
      </c>
      <c r="I15" s="35"/>
      <c r="J15" s="214"/>
      <c r="K15" s="214"/>
      <c r="L15" s="80">
        <f t="shared" si="3"/>
        <v>0</v>
      </c>
      <c r="M15" s="212"/>
      <c r="N15" s="80">
        <f t="shared" si="4"/>
        <v>0</v>
      </c>
      <c r="O15" s="80">
        <f t="shared" si="5"/>
        <v>0</v>
      </c>
      <c r="P15" s="4"/>
      <c r="Q15" s="300">
        <f t="shared" si="6"/>
        <v>0</v>
      </c>
      <c r="R15" s="301"/>
      <c r="S15" s="302">
        <f t="shared" si="7"/>
        <v>0</v>
      </c>
      <c r="T15" s="303"/>
      <c r="U15" s="297">
        <f t="shared" si="8"/>
        <v>0</v>
      </c>
      <c r="V15" s="308"/>
      <c r="W15" s="297">
        <f t="shared" ref="W15:W40" si="19">ROUND(W14+U15,2)</f>
        <v>0</v>
      </c>
      <c r="X15" s="298"/>
      <c r="Y15" s="9"/>
      <c r="Z15" s="115">
        <f t="shared" ref="Z15:Z40" si="20">Z14+U15</f>
        <v>-3.95</v>
      </c>
      <c r="AA15" s="9"/>
      <c r="AB15" s="96">
        <f t="shared" si="9"/>
        <v>0</v>
      </c>
      <c r="AC15" s="9"/>
      <c r="AD15" s="9"/>
      <c r="AE15" s="9"/>
      <c r="AF15" s="299">
        <f t="shared" si="1"/>
        <v>0</v>
      </c>
      <c r="AG15" s="299"/>
      <c r="AH15" s="28"/>
      <c r="AI15" s="28">
        <f t="shared" si="10"/>
        <v>0</v>
      </c>
      <c r="AO15" s="215" t="b">
        <f t="shared" si="2"/>
        <v>0</v>
      </c>
      <c r="AP15" s="215" t="b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8">
        <f t="shared" si="16"/>
        <v>45751</v>
      </c>
      <c r="C16" s="231">
        <f t="shared" si="17"/>
        <v>6</v>
      </c>
      <c r="D16" s="234">
        <f t="shared" si="18"/>
        <v>45751</v>
      </c>
      <c r="E16" s="281" t="str">
        <f>IFERROR(VLOOKUP($D16,Feiertage!$A$4:$C$31,2,FALSE),"")</f>
        <v/>
      </c>
      <c r="F16" s="81"/>
      <c r="G16" s="81"/>
      <c r="H16" s="79" t="str">
        <f>IFERROR(VLOOKUP($D16,Feiertage!$A$4:$C$31,3,FALSE),"")</f>
        <v/>
      </c>
      <c r="I16" s="35"/>
      <c r="J16" s="214"/>
      <c r="K16" s="214"/>
      <c r="L16" s="80">
        <f t="shared" si="3"/>
        <v>0</v>
      </c>
      <c r="M16" s="212"/>
      <c r="N16" s="80">
        <f t="shared" si="4"/>
        <v>0</v>
      </c>
      <c r="O16" s="80">
        <f t="shared" si="5"/>
        <v>0</v>
      </c>
      <c r="P16" s="4"/>
      <c r="Q16" s="300">
        <f t="shared" si="6"/>
        <v>0</v>
      </c>
      <c r="R16" s="301"/>
      <c r="S16" s="302">
        <f t="shared" si="7"/>
        <v>0</v>
      </c>
      <c r="T16" s="303"/>
      <c r="U16" s="297">
        <f t="shared" si="8"/>
        <v>0</v>
      </c>
      <c r="V16" s="308"/>
      <c r="W16" s="297">
        <f t="shared" si="19"/>
        <v>0</v>
      </c>
      <c r="X16" s="298"/>
      <c r="Y16" s="9"/>
      <c r="Z16" s="115">
        <f t="shared" si="20"/>
        <v>-3.95</v>
      </c>
      <c r="AA16" s="9"/>
      <c r="AB16" s="96">
        <f t="shared" si="9"/>
        <v>0</v>
      </c>
      <c r="AC16" s="9"/>
      <c r="AD16" s="9"/>
      <c r="AE16" s="9"/>
      <c r="AF16" s="299">
        <f t="shared" si="1"/>
        <v>0</v>
      </c>
      <c r="AG16" s="299"/>
      <c r="AH16" s="28"/>
      <c r="AI16" s="28">
        <f t="shared" si="10"/>
        <v>0</v>
      </c>
      <c r="AO16" s="215" t="b">
        <f t="shared" si="2"/>
        <v>0</v>
      </c>
      <c r="AP16" s="215" t="b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48" s="10" customFormat="1" ht="15" customHeight="1" x14ac:dyDescent="0.2">
      <c r="B17" s="228">
        <f t="shared" si="16"/>
        <v>45752</v>
      </c>
      <c r="C17" s="231">
        <f t="shared" si="17"/>
        <v>7</v>
      </c>
      <c r="D17" s="234">
        <f t="shared" si="18"/>
        <v>45752</v>
      </c>
      <c r="E17" s="281" t="str">
        <f>IFERROR(VLOOKUP($D17,Feiertage!$A$4:$C$31,2,FALSE),"")</f>
        <v/>
      </c>
      <c r="F17" s="81"/>
      <c r="G17" s="81"/>
      <c r="H17" s="79" t="str">
        <f>IFERROR(VLOOKUP($D17,Feiertage!$A$4:$C$31,3,FALSE),"")</f>
        <v/>
      </c>
      <c r="I17" s="35"/>
      <c r="J17" s="214"/>
      <c r="K17" s="214"/>
      <c r="L17" s="80">
        <f t="shared" si="3"/>
        <v>0</v>
      </c>
      <c r="M17" s="212"/>
      <c r="N17" s="80">
        <f t="shared" si="4"/>
        <v>0</v>
      </c>
      <c r="O17" s="80">
        <f t="shared" si="5"/>
        <v>0</v>
      </c>
      <c r="P17" s="4"/>
      <c r="Q17" s="300">
        <f t="shared" si="6"/>
        <v>0</v>
      </c>
      <c r="R17" s="301"/>
      <c r="S17" s="302">
        <f>IF(F17&gt;" ",0,IF(G17&gt;" ",0,IF(L17&gt;0,L17,0)))</f>
        <v>0</v>
      </c>
      <c r="T17" s="303"/>
      <c r="U17" s="297">
        <f t="shared" si="8"/>
        <v>0</v>
      </c>
      <c r="V17" s="308"/>
      <c r="W17" s="297">
        <f t="shared" si="19"/>
        <v>0</v>
      </c>
      <c r="X17" s="298"/>
      <c r="Y17" s="9"/>
      <c r="Z17" s="115">
        <f t="shared" si="20"/>
        <v>-3.95</v>
      </c>
      <c r="AA17" s="9"/>
      <c r="AB17" s="96">
        <f>IF(F17="x",1,0)</f>
        <v>0</v>
      </c>
      <c r="AC17" s="9"/>
      <c r="AD17" s="9"/>
      <c r="AE17" s="9"/>
      <c r="AF17" s="299">
        <f t="shared" si="1"/>
        <v>0</v>
      </c>
      <c r="AG17" s="299"/>
      <c r="AH17" s="28"/>
      <c r="AI17" s="28">
        <f>IF(E17="x",AF17-AF17,IF(F17="x",AF17-AF17,IF(G17="x",AF17-AF17,AF17)))</f>
        <v>0</v>
      </c>
      <c r="AO17" s="215" t="b">
        <f t="shared" si="2"/>
        <v>0</v>
      </c>
      <c r="AP17" s="215" t="b">
        <f>IF(E17="x",IF(J17&lt;10,L17,J17))</f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48" s="10" customFormat="1" ht="15" customHeight="1" x14ac:dyDescent="0.2">
      <c r="B18" s="228">
        <f t="shared" si="16"/>
        <v>45753</v>
      </c>
      <c r="C18" s="231">
        <f t="shared" si="17"/>
        <v>1</v>
      </c>
      <c r="D18" s="234">
        <f t="shared" si="18"/>
        <v>45753</v>
      </c>
      <c r="E18" s="281" t="str">
        <f>IFERROR(VLOOKUP($D18,Feiertage!$A$4:$C$31,2,FALSE),"")</f>
        <v/>
      </c>
      <c r="F18" s="78"/>
      <c r="G18" s="78"/>
      <c r="H18" s="79" t="str">
        <f>IFERROR(VLOOKUP($D18,Feiertage!$A$4:$C$31,3,FALSE),"")</f>
        <v/>
      </c>
      <c r="I18" s="35"/>
      <c r="J18" s="214"/>
      <c r="K18" s="214"/>
      <c r="L18" s="80">
        <f t="shared" si="3"/>
        <v>0</v>
      </c>
      <c r="M18" s="212"/>
      <c r="N18" s="80">
        <f t="shared" si="4"/>
        <v>0</v>
      </c>
      <c r="O18" s="80">
        <f t="shared" si="5"/>
        <v>0</v>
      </c>
      <c r="P18" s="4"/>
      <c r="Q18" s="300">
        <f t="shared" si="6"/>
        <v>0</v>
      </c>
      <c r="R18" s="301"/>
      <c r="S18" s="302">
        <f>IF(F18&gt;" ",0,IF(G18&gt;" ",0,IF(L18&gt;0,L18,0)))</f>
        <v>0</v>
      </c>
      <c r="T18" s="303"/>
      <c r="U18" s="297">
        <f t="shared" si="8"/>
        <v>0</v>
      </c>
      <c r="V18" s="308"/>
      <c r="W18" s="297">
        <f t="shared" si="19"/>
        <v>0</v>
      </c>
      <c r="X18" s="298"/>
      <c r="Y18" s="9"/>
      <c r="Z18" s="115">
        <f t="shared" si="20"/>
        <v>-3.95</v>
      </c>
      <c r="AA18" s="9"/>
      <c r="AB18" s="96">
        <f>IF(F18="x",1,0)</f>
        <v>0</v>
      </c>
      <c r="AC18" s="9"/>
      <c r="AD18" s="9"/>
      <c r="AE18" s="9"/>
      <c r="AF18" s="299">
        <f t="shared" si="1"/>
        <v>0</v>
      </c>
      <c r="AG18" s="299"/>
      <c r="AH18" s="28"/>
      <c r="AI18" s="28">
        <f>IF(E18="x",AF18-AF18,IF(F18="x",AF18-AF18,IF(G18="x",AF18-AF18,AF18)))</f>
        <v>0</v>
      </c>
      <c r="AO18" s="215" t="b">
        <f t="shared" si="2"/>
        <v>0</v>
      </c>
      <c r="AP18" s="215" t="b">
        <f>IF(E18="x",IF(J18&lt;10,L18,J18))</f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48" s="10" customFormat="1" ht="15" customHeight="1" x14ac:dyDescent="0.2">
      <c r="B19" s="228">
        <f t="shared" si="16"/>
        <v>45754</v>
      </c>
      <c r="C19" s="231">
        <f t="shared" si="17"/>
        <v>2</v>
      </c>
      <c r="D19" s="234">
        <f t="shared" si="18"/>
        <v>45754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35"/>
      <c r="J19" s="211"/>
      <c r="K19" s="211"/>
      <c r="L19" s="80">
        <f t="shared" si="3"/>
        <v>0</v>
      </c>
      <c r="M19" s="212"/>
      <c r="N19" s="80">
        <f t="shared" si="4"/>
        <v>0</v>
      </c>
      <c r="O19" s="80">
        <f t="shared" si="5"/>
        <v>0</v>
      </c>
      <c r="P19" s="4"/>
      <c r="Q19" s="300">
        <f t="shared" si="6"/>
        <v>0</v>
      </c>
      <c r="R19" s="301"/>
      <c r="S19" s="302">
        <f>IF(F19&gt;" ",0,IF(G19&gt;" ",0,IF(L19&gt;0,L19,0)))</f>
        <v>0</v>
      </c>
      <c r="T19" s="303"/>
      <c r="U19" s="297">
        <f t="shared" si="8"/>
        <v>0</v>
      </c>
      <c r="V19" s="308"/>
      <c r="W19" s="297">
        <f t="shared" si="19"/>
        <v>0</v>
      </c>
      <c r="X19" s="298"/>
      <c r="Y19" s="9"/>
      <c r="Z19" s="115">
        <f t="shared" si="20"/>
        <v>-3.95</v>
      </c>
      <c r="AA19" s="9"/>
      <c r="AB19" s="96">
        <f>IF(F19="x",1,0)</f>
        <v>0</v>
      </c>
      <c r="AC19" s="9"/>
      <c r="AD19" s="9"/>
      <c r="AE19" s="9"/>
      <c r="AF19" s="299">
        <f t="shared" si="1"/>
        <v>0</v>
      </c>
      <c r="AG19" s="299"/>
      <c r="AI19" s="28">
        <f>IF(E19="x",AF19-AF19,IF(F19="x",AF19-AF19,IF(G19="x",AF19-AF19,AF19)))</f>
        <v>0</v>
      </c>
      <c r="AO19" s="215" t="b">
        <f t="shared" si="2"/>
        <v>0</v>
      </c>
      <c r="AP19" s="215" t="b">
        <f>IF(E19="x",IF(J19&lt;10,L19,J19))</f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</row>
    <row r="20" spans="2:48" s="10" customFormat="1" ht="15" customHeight="1" x14ac:dyDescent="0.2">
      <c r="B20" s="228">
        <f t="shared" si="16"/>
        <v>45755</v>
      </c>
      <c r="C20" s="231">
        <f t="shared" si="17"/>
        <v>3</v>
      </c>
      <c r="D20" s="234">
        <f t="shared" si="18"/>
        <v>45755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35"/>
      <c r="J20" s="211"/>
      <c r="K20" s="211"/>
      <c r="L20" s="80">
        <f t="shared" si="3"/>
        <v>0</v>
      </c>
      <c r="M20" s="212"/>
      <c r="N20" s="80">
        <f t="shared" si="4"/>
        <v>0</v>
      </c>
      <c r="O20" s="80">
        <f t="shared" si="5"/>
        <v>0</v>
      </c>
      <c r="P20" s="4"/>
      <c r="Q20" s="300">
        <f t="shared" si="6"/>
        <v>0</v>
      </c>
      <c r="R20" s="301"/>
      <c r="S20" s="302">
        <f>IF(F20&gt;" ",0,IF(G20&gt;" ",0,IF(L20&gt;0,L20,0)))</f>
        <v>0</v>
      </c>
      <c r="T20" s="303"/>
      <c r="U20" s="297">
        <f t="shared" si="8"/>
        <v>0</v>
      </c>
      <c r="V20" s="308"/>
      <c r="W20" s="297">
        <f t="shared" si="19"/>
        <v>0</v>
      </c>
      <c r="X20" s="298"/>
      <c r="Y20" s="9"/>
      <c r="Z20" s="115">
        <f t="shared" si="20"/>
        <v>-3.95</v>
      </c>
      <c r="AA20" s="9"/>
      <c r="AB20" s="96">
        <f>IF(F20="x",1,0)</f>
        <v>0</v>
      </c>
      <c r="AC20" s="9"/>
      <c r="AD20" s="9"/>
      <c r="AE20" s="9"/>
      <c r="AF20" s="299">
        <f t="shared" si="1"/>
        <v>0</v>
      </c>
      <c r="AG20" s="299"/>
      <c r="AI20" s="28">
        <f>IF(E20="x",AF20-AF20,IF(F20="x",AF20-AF20,IF(G20="x",AF20-AF20,AF20)))</f>
        <v>0</v>
      </c>
      <c r="AO20" s="215" t="b">
        <f t="shared" ref="AO20:AO43" si="22">IF(B20="So",IF(J20&lt;10,L20,J20))</f>
        <v>0</v>
      </c>
      <c r="AP20" s="215" t="b">
        <f>IF(E20="x",IF(J20&lt;10,L20,J20))</f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48" s="10" customFormat="1" ht="15" customHeight="1" x14ac:dyDescent="0.2">
      <c r="B21" s="228">
        <f t="shared" si="16"/>
        <v>45756</v>
      </c>
      <c r="C21" s="231">
        <f t="shared" si="17"/>
        <v>4</v>
      </c>
      <c r="D21" s="234">
        <f t="shared" si="18"/>
        <v>45756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35"/>
      <c r="J21" s="213"/>
      <c r="K21" s="213"/>
      <c r="L21" s="80">
        <f t="shared" si="3"/>
        <v>0</v>
      </c>
      <c r="M21" s="212"/>
      <c r="N21" s="80">
        <f t="shared" si="4"/>
        <v>0</v>
      </c>
      <c r="O21" s="80">
        <f t="shared" si="5"/>
        <v>0</v>
      </c>
      <c r="P21" s="4"/>
      <c r="Q21" s="300">
        <f t="shared" si="6"/>
        <v>0</v>
      </c>
      <c r="R21" s="301"/>
      <c r="S21" s="302">
        <f>IF(F21&gt;" ",0,IF(G21&gt;" ",0,IF(L21&gt;0,L21,0)))</f>
        <v>0</v>
      </c>
      <c r="T21" s="303"/>
      <c r="U21" s="297">
        <f t="shared" si="8"/>
        <v>0</v>
      </c>
      <c r="V21" s="308"/>
      <c r="W21" s="297">
        <f t="shared" si="19"/>
        <v>0</v>
      </c>
      <c r="X21" s="298"/>
      <c r="Y21" s="9"/>
      <c r="Z21" s="115">
        <f t="shared" si="20"/>
        <v>-3.95</v>
      </c>
      <c r="AA21" s="9"/>
      <c r="AB21" s="96">
        <f>IF(F21="x",1,0)</f>
        <v>0</v>
      </c>
      <c r="AC21" s="9"/>
      <c r="AD21" s="9"/>
      <c r="AE21" s="9"/>
      <c r="AF21" s="299">
        <f t="shared" si="1"/>
        <v>0</v>
      </c>
      <c r="AG21" s="299"/>
      <c r="AI21" s="28">
        <f>IF(E21="x",AF21-AF21,IF(F21="x",AF21-AF21,IF(G21="x",AF21-AF21,AF21)))</f>
        <v>0</v>
      </c>
      <c r="AO21" s="215" t="b">
        <f t="shared" si="22"/>
        <v>0</v>
      </c>
      <c r="AP21" s="215" t="b">
        <f>IF(E21="x",IF(J21&lt;10,L21,J21))</f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48" s="10" customFormat="1" ht="15" customHeight="1" x14ac:dyDescent="0.2">
      <c r="B22" s="228">
        <f t="shared" si="16"/>
        <v>45757</v>
      </c>
      <c r="C22" s="231">
        <f t="shared" si="17"/>
        <v>5</v>
      </c>
      <c r="D22" s="234">
        <f t="shared" si="18"/>
        <v>45757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35"/>
      <c r="J22" s="214"/>
      <c r="K22" s="214"/>
      <c r="L22" s="80">
        <f t="shared" si="3"/>
        <v>0</v>
      </c>
      <c r="M22" s="212"/>
      <c r="N22" s="80">
        <f t="shared" si="4"/>
        <v>0</v>
      </c>
      <c r="O22" s="80">
        <f t="shared" si="5"/>
        <v>0</v>
      </c>
      <c r="P22" s="4"/>
      <c r="Q22" s="300">
        <f t="shared" si="6"/>
        <v>0</v>
      </c>
      <c r="R22" s="301"/>
      <c r="S22" s="302">
        <f t="shared" si="7"/>
        <v>0</v>
      </c>
      <c r="T22" s="303"/>
      <c r="U22" s="297">
        <f t="shared" si="8"/>
        <v>0</v>
      </c>
      <c r="V22" s="308"/>
      <c r="W22" s="297">
        <f t="shared" si="19"/>
        <v>0</v>
      </c>
      <c r="X22" s="298"/>
      <c r="Y22" s="9"/>
      <c r="Z22" s="115">
        <f t="shared" si="20"/>
        <v>-3.95</v>
      </c>
      <c r="AA22" s="9"/>
      <c r="AB22" s="96">
        <f t="shared" si="9"/>
        <v>0</v>
      </c>
      <c r="AC22" s="9"/>
      <c r="AD22" s="9"/>
      <c r="AE22" s="9"/>
      <c r="AF22" s="299">
        <f t="shared" si="1"/>
        <v>0</v>
      </c>
      <c r="AG22" s="299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48" s="10" customFormat="1" ht="15" customHeight="1" x14ac:dyDescent="0.2">
      <c r="B23" s="228">
        <f t="shared" si="16"/>
        <v>45758</v>
      </c>
      <c r="C23" s="231">
        <f t="shared" si="17"/>
        <v>6</v>
      </c>
      <c r="D23" s="234">
        <f t="shared" si="18"/>
        <v>45758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35"/>
      <c r="J23" s="214"/>
      <c r="K23" s="214"/>
      <c r="L23" s="80">
        <f t="shared" si="3"/>
        <v>0</v>
      </c>
      <c r="M23" s="212"/>
      <c r="N23" s="80">
        <f t="shared" si="4"/>
        <v>0</v>
      </c>
      <c r="O23" s="80">
        <f t="shared" si="5"/>
        <v>0</v>
      </c>
      <c r="P23" s="4"/>
      <c r="Q23" s="300">
        <f t="shared" si="6"/>
        <v>0</v>
      </c>
      <c r="R23" s="301"/>
      <c r="S23" s="302">
        <f t="shared" si="7"/>
        <v>0</v>
      </c>
      <c r="T23" s="303"/>
      <c r="U23" s="297">
        <f t="shared" si="8"/>
        <v>0</v>
      </c>
      <c r="V23" s="308"/>
      <c r="W23" s="297">
        <f t="shared" si="19"/>
        <v>0</v>
      </c>
      <c r="X23" s="298"/>
      <c r="Y23" s="9"/>
      <c r="Z23" s="115">
        <f t="shared" si="20"/>
        <v>-3.95</v>
      </c>
      <c r="AA23" s="9"/>
      <c r="AB23" s="96">
        <f t="shared" si="9"/>
        <v>0</v>
      </c>
      <c r="AC23" s="9"/>
      <c r="AD23" s="9"/>
      <c r="AE23" s="9"/>
      <c r="AF23" s="299">
        <f t="shared" si="1"/>
        <v>0</v>
      </c>
      <c r="AG23" s="299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48" s="10" customFormat="1" ht="15" customHeight="1" x14ac:dyDescent="0.2">
      <c r="B24" s="228">
        <f t="shared" si="16"/>
        <v>45759</v>
      </c>
      <c r="C24" s="231">
        <f t="shared" si="17"/>
        <v>7</v>
      </c>
      <c r="D24" s="234">
        <f t="shared" si="18"/>
        <v>45759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35"/>
      <c r="J24" s="214"/>
      <c r="K24" s="214"/>
      <c r="L24" s="80">
        <f t="shared" si="3"/>
        <v>0</v>
      </c>
      <c r="M24" s="212"/>
      <c r="N24" s="80">
        <f t="shared" si="4"/>
        <v>0</v>
      </c>
      <c r="O24" s="80">
        <f t="shared" si="5"/>
        <v>0</v>
      </c>
      <c r="P24" s="4"/>
      <c r="Q24" s="300">
        <f t="shared" si="6"/>
        <v>0</v>
      </c>
      <c r="R24" s="301"/>
      <c r="S24" s="302">
        <f t="shared" si="7"/>
        <v>0</v>
      </c>
      <c r="T24" s="303"/>
      <c r="U24" s="297">
        <f t="shared" si="8"/>
        <v>0</v>
      </c>
      <c r="V24" s="308"/>
      <c r="W24" s="297">
        <f t="shared" si="19"/>
        <v>0</v>
      </c>
      <c r="X24" s="298"/>
      <c r="Y24" s="9"/>
      <c r="Z24" s="115">
        <f t="shared" si="20"/>
        <v>-3.95</v>
      </c>
      <c r="AA24" s="9"/>
      <c r="AB24" s="96">
        <f t="shared" si="9"/>
        <v>0</v>
      </c>
      <c r="AC24" s="9"/>
      <c r="AD24" s="9"/>
      <c r="AE24" s="9"/>
      <c r="AF24" s="299">
        <f t="shared" si="1"/>
        <v>0</v>
      </c>
      <c r="AG24" s="299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48" s="10" customFormat="1" ht="15" customHeight="1" x14ac:dyDescent="0.2">
      <c r="B25" s="228">
        <f t="shared" si="16"/>
        <v>45760</v>
      </c>
      <c r="C25" s="231">
        <f t="shared" si="17"/>
        <v>1</v>
      </c>
      <c r="D25" s="234">
        <f t="shared" si="18"/>
        <v>45760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35"/>
      <c r="J25" s="213"/>
      <c r="K25" s="213"/>
      <c r="L25" s="80">
        <f t="shared" si="3"/>
        <v>0</v>
      </c>
      <c r="M25" s="212"/>
      <c r="N25" s="80">
        <f t="shared" si="4"/>
        <v>0</v>
      </c>
      <c r="O25" s="80">
        <f t="shared" si="5"/>
        <v>0</v>
      </c>
      <c r="P25" s="4"/>
      <c r="Q25" s="300">
        <f t="shared" si="6"/>
        <v>0</v>
      </c>
      <c r="R25" s="301"/>
      <c r="S25" s="302">
        <f>IF(F25&gt;" ",0,IF(G25&gt;" ",0,IF(L25&gt;0,L25,0)))</f>
        <v>0</v>
      </c>
      <c r="T25" s="303"/>
      <c r="U25" s="297">
        <f t="shared" si="8"/>
        <v>0</v>
      </c>
      <c r="V25" s="308"/>
      <c r="W25" s="297">
        <f t="shared" si="19"/>
        <v>0</v>
      </c>
      <c r="X25" s="298"/>
      <c r="Y25" s="9"/>
      <c r="Z25" s="115">
        <f t="shared" si="20"/>
        <v>-3.95</v>
      </c>
      <c r="AA25" s="9"/>
      <c r="AB25" s="96">
        <f>IF(F25="x",1,0)</f>
        <v>0</v>
      </c>
      <c r="AC25" s="9"/>
      <c r="AD25" s="9"/>
      <c r="AE25" s="9"/>
      <c r="AF25" s="299">
        <f t="shared" si="1"/>
        <v>0</v>
      </c>
      <c r="AG25" s="299"/>
      <c r="AI25" s="28">
        <f>IF(E25="x",AF25-AF25,IF(F25="x",AF25-AF25,IF(G25="x",AF25-AF25,AF25)))</f>
        <v>0</v>
      </c>
      <c r="AO25" s="215" t="b">
        <f t="shared" si="22"/>
        <v>0</v>
      </c>
      <c r="AP25" s="215" t="b">
        <f>IF(E25="x",IF(J25&lt;10,L25,J25))</f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48" s="10" customFormat="1" ht="15" customHeight="1" x14ac:dyDescent="0.2">
      <c r="B26" s="228">
        <f t="shared" si="16"/>
        <v>45761</v>
      </c>
      <c r="C26" s="231">
        <f t="shared" si="17"/>
        <v>2</v>
      </c>
      <c r="D26" s="234">
        <f t="shared" si="18"/>
        <v>45761</v>
      </c>
      <c r="E26" s="281" t="str">
        <f>IFERROR(VLOOKUP($D26,Feiertage!$A$4:$C$31,2,FALSE),"")</f>
        <v/>
      </c>
      <c r="F26" s="78"/>
      <c r="G26" s="78"/>
      <c r="H26" s="79" t="str">
        <f>IFERROR(VLOOKUP($D26,Feiertage!$A$4:$C$31,3,FALSE),"")</f>
        <v/>
      </c>
      <c r="I26" s="35"/>
      <c r="J26" s="211"/>
      <c r="K26" s="211"/>
      <c r="L26" s="80">
        <f t="shared" si="3"/>
        <v>0</v>
      </c>
      <c r="M26" s="212"/>
      <c r="N26" s="80">
        <f t="shared" si="4"/>
        <v>0</v>
      </c>
      <c r="O26" s="80">
        <f t="shared" si="5"/>
        <v>0</v>
      </c>
      <c r="P26" s="4"/>
      <c r="Q26" s="300">
        <f t="shared" si="6"/>
        <v>0</v>
      </c>
      <c r="R26" s="301"/>
      <c r="S26" s="302">
        <f>IF(F26&gt;" ",0,IF(G26&gt;" ",0,IF(L26&gt;0,L26,0)))</f>
        <v>0</v>
      </c>
      <c r="T26" s="303"/>
      <c r="U26" s="297">
        <f t="shared" si="8"/>
        <v>0</v>
      </c>
      <c r="V26" s="308"/>
      <c r="W26" s="297">
        <f t="shared" si="19"/>
        <v>0</v>
      </c>
      <c r="X26" s="298"/>
      <c r="Y26" s="9"/>
      <c r="Z26" s="115">
        <f t="shared" si="20"/>
        <v>-3.95</v>
      </c>
      <c r="AA26" s="9"/>
      <c r="AB26" s="96">
        <f>IF(F26="x",1,0)</f>
        <v>0</v>
      </c>
      <c r="AC26" s="9"/>
      <c r="AD26" s="9"/>
      <c r="AE26" s="9"/>
      <c r="AF26" s="299">
        <f t="shared" si="1"/>
        <v>0</v>
      </c>
      <c r="AG26" s="299"/>
      <c r="AI26" s="28">
        <f>IF(E26="x",AF26-AF26,IF(F26="x",AF26-AF26,IF(G26="x",AF26-AF26,AF26)))</f>
        <v>0</v>
      </c>
      <c r="AO26" s="215" t="b">
        <f t="shared" si="22"/>
        <v>0</v>
      </c>
      <c r="AP26" s="215" t="b">
        <f>IF(E26="x",IF(J26&lt;10,L26,J26))</f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48" s="10" customFormat="1" ht="15" customHeight="1" x14ac:dyDescent="0.2">
      <c r="B27" s="228">
        <f t="shared" si="16"/>
        <v>45762</v>
      </c>
      <c r="C27" s="231">
        <f t="shared" si="17"/>
        <v>3</v>
      </c>
      <c r="D27" s="234">
        <f t="shared" si="18"/>
        <v>45762</v>
      </c>
      <c r="E27" s="281" t="str">
        <f>IFERROR(VLOOKUP($D27,Feiertage!$A$4:$C$31,2,FALSE),"")</f>
        <v/>
      </c>
      <c r="F27" s="78"/>
      <c r="G27" s="78"/>
      <c r="H27" s="79" t="str">
        <f>IFERROR(VLOOKUP($D27,Feiertage!$A$4:$C$31,3,FALSE),"")</f>
        <v/>
      </c>
      <c r="I27" s="35"/>
      <c r="J27" s="211"/>
      <c r="K27" s="211"/>
      <c r="L27" s="80">
        <f t="shared" si="3"/>
        <v>0</v>
      </c>
      <c r="M27" s="212"/>
      <c r="N27" s="80">
        <f t="shared" si="4"/>
        <v>0</v>
      </c>
      <c r="O27" s="80">
        <f t="shared" si="5"/>
        <v>0</v>
      </c>
      <c r="P27" s="4"/>
      <c r="Q27" s="300">
        <f t="shared" si="6"/>
        <v>0</v>
      </c>
      <c r="R27" s="301"/>
      <c r="S27" s="302">
        <f>IF(F27&gt;" ",0,IF(G27&gt;" ",0,IF(L27&gt;0,L27,0)))</f>
        <v>0</v>
      </c>
      <c r="T27" s="303"/>
      <c r="U27" s="297">
        <f t="shared" si="8"/>
        <v>0</v>
      </c>
      <c r="V27" s="308"/>
      <c r="W27" s="297">
        <f t="shared" si="19"/>
        <v>0</v>
      </c>
      <c r="X27" s="298"/>
      <c r="Y27" s="9"/>
      <c r="Z27" s="115">
        <f t="shared" si="20"/>
        <v>-3.95</v>
      </c>
      <c r="AA27" s="9"/>
      <c r="AB27" s="96">
        <f>IF(F27="x",1,0)</f>
        <v>0</v>
      </c>
      <c r="AC27" s="9"/>
      <c r="AD27" s="9"/>
      <c r="AE27" s="9"/>
      <c r="AF27" s="299">
        <f t="shared" si="1"/>
        <v>0</v>
      </c>
      <c r="AG27" s="299"/>
      <c r="AI27" s="28">
        <f>IF(E27="x",AF27-AF27,IF(F27="x",AF27-AF27,IF(G27="x",AF27-AF27,AF27)))</f>
        <v>0</v>
      </c>
      <c r="AO27" s="215" t="b">
        <f t="shared" si="22"/>
        <v>0</v>
      </c>
      <c r="AP27" s="215" t="b">
        <f>IF(E27="x",IF(J27&lt;10,L27,J27))</f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48" s="10" customFormat="1" ht="15" customHeight="1" x14ac:dyDescent="0.2">
      <c r="B28" s="228">
        <f t="shared" si="16"/>
        <v>45763</v>
      </c>
      <c r="C28" s="231">
        <f t="shared" si="17"/>
        <v>4</v>
      </c>
      <c r="D28" s="234">
        <f t="shared" si="18"/>
        <v>45763</v>
      </c>
      <c r="E28" s="281" t="str">
        <f>IFERROR(VLOOKUP($D28,Feiertage!$A$4:$C$31,2,FALSE),"")</f>
        <v/>
      </c>
      <c r="F28" s="78"/>
      <c r="G28" s="78"/>
      <c r="H28" s="79" t="str">
        <f>IFERROR(VLOOKUP($D28,Feiertage!$A$4:$C$31,3,FALSE),"")</f>
        <v/>
      </c>
      <c r="I28" s="35"/>
      <c r="J28" s="213"/>
      <c r="K28" s="213"/>
      <c r="L28" s="80">
        <f t="shared" si="3"/>
        <v>0</v>
      </c>
      <c r="M28" s="212"/>
      <c r="N28" s="80">
        <f t="shared" si="4"/>
        <v>0</v>
      </c>
      <c r="O28" s="80">
        <f t="shared" si="5"/>
        <v>0</v>
      </c>
      <c r="P28" s="4"/>
      <c r="Q28" s="300">
        <f t="shared" si="6"/>
        <v>0</v>
      </c>
      <c r="R28" s="301"/>
      <c r="S28" s="302">
        <f>IF(F28&gt;" ",0,IF(G28&gt;" ",0,IF(L28&gt;0,L28,0)))</f>
        <v>0</v>
      </c>
      <c r="T28" s="303"/>
      <c r="U28" s="297">
        <f t="shared" si="8"/>
        <v>0</v>
      </c>
      <c r="V28" s="308"/>
      <c r="W28" s="297">
        <f t="shared" si="19"/>
        <v>0</v>
      </c>
      <c r="X28" s="298"/>
      <c r="Y28" s="9"/>
      <c r="Z28" s="115">
        <f t="shared" si="20"/>
        <v>-3.95</v>
      </c>
      <c r="AA28" s="9"/>
      <c r="AB28" s="96">
        <f>IF(F28="x",1,0)</f>
        <v>0</v>
      </c>
      <c r="AC28" s="9"/>
      <c r="AD28" s="9"/>
      <c r="AE28" s="9"/>
      <c r="AF28" s="299">
        <f t="shared" si="1"/>
        <v>0</v>
      </c>
      <c r="AG28" s="299"/>
      <c r="AI28" s="28">
        <f>IF(E28="x",AF28-AF28,IF(F28="x",AF28-AF28,IF(G28="x",AF28-AF28,AF28)))</f>
        <v>0</v>
      </c>
      <c r="AO28" s="215" t="b">
        <f t="shared" si="22"/>
        <v>0</v>
      </c>
      <c r="AP28" s="215" t="b">
        <f>IF(E28="x",IF(J28&lt;10,L28,J28))</f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48" s="10" customFormat="1" ht="15" customHeight="1" x14ac:dyDescent="0.2">
      <c r="B29" s="228">
        <f t="shared" si="16"/>
        <v>45764</v>
      </c>
      <c r="C29" s="231">
        <f t="shared" si="17"/>
        <v>5</v>
      </c>
      <c r="D29" s="234">
        <f t="shared" si="18"/>
        <v>45764</v>
      </c>
      <c r="E29" s="281" t="str">
        <f>IFERROR(VLOOKUP($D29,Feiertage!$A$4:$C$31,2,FALSE),"")</f>
        <v>o</v>
      </c>
      <c r="F29" s="78"/>
      <c r="G29" s="78"/>
      <c r="H29" s="79" t="str">
        <f>IFERROR(VLOOKUP($D29,Feiertage!$A$4:$C$31,3,FALSE),"")</f>
        <v>Gründonnerstag</v>
      </c>
      <c r="I29" s="35"/>
      <c r="J29" s="214"/>
      <c r="K29" s="214"/>
      <c r="L29" s="80">
        <f t="shared" si="3"/>
        <v>0</v>
      </c>
      <c r="M29" s="212"/>
      <c r="N29" s="80">
        <f t="shared" si="4"/>
        <v>0</v>
      </c>
      <c r="O29" s="80">
        <f t="shared" si="5"/>
        <v>0</v>
      </c>
      <c r="P29" s="4"/>
      <c r="Q29" s="335">
        <f t="shared" si="6"/>
        <v>3.95</v>
      </c>
      <c r="R29" s="336"/>
      <c r="S29" s="302">
        <f>IF(F29&gt;" ",0,IF(G29&gt;" ",0,IF(L29&gt;0,L29,0)))</f>
        <v>0</v>
      </c>
      <c r="T29" s="303"/>
      <c r="U29" s="297">
        <f t="shared" si="8"/>
        <v>-3.95</v>
      </c>
      <c r="V29" s="308"/>
      <c r="W29" s="297">
        <f t="shared" si="19"/>
        <v>-3.95</v>
      </c>
      <c r="X29" s="298"/>
      <c r="Y29" s="9"/>
      <c r="Z29" s="115">
        <f t="shared" si="20"/>
        <v>-7.9</v>
      </c>
      <c r="AA29" s="9"/>
      <c r="AB29" s="96">
        <f>IF(F29="x",1,0)</f>
        <v>0</v>
      </c>
      <c r="AC29" s="9"/>
      <c r="AD29" s="9"/>
      <c r="AE29" s="9"/>
      <c r="AF29" s="299">
        <f t="shared" si="1"/>
        <v>0</v>
      </c>
      <c r="AG29" s="299"/>
      <c r="AI29" s="28">
        <f>IF(E29="x",AF29-AF29,IF(F29="x",AF29-AF29,IF(G29="x",AF29-AF29,AF29)))</f>
        <v>0</v>
      </c>
      <c r="AO29" s="215" t="b">
        <f t="shared" si="22"/>
        <v>0</v>
      </c>
      <c r="AP29" s="215" t="b">
        <f>IF(E29="x",IF(J29&lt;10,L29,J29))</f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48" s="10" customFormat="1" ht="15" customHeight="1" x14ac:dyDescent="0.2">
      <c r="B30" s="228">
        <f t="shared" si="16"/>
        <v>45765</v>
      </c>
      <c r="C30" s="231">
        <f t="shared" si="17"/>
        <v>6</v>
      </c>
      <c r="D30" s="234">
        <f t="shared" si="18"/>
        <v>45765</v>
      </c>
      <c r="E30" s="281" t="str">
        <f>IFERROR(VLOOKUP($D30,Feiertage!$A$4:$C$31,2,FALSE),"")</f>
        <v>x</v>
      </c>
      <c r="F30" s="78"/>
      <c r="G30" s="78"/>
      <c r="H30" s="79" t="str">
        <f>IFERROR(VLOOKUP($D30,Feiertage!$A$4:$C$31,3,FALSE),"")</f>
        <v>Karfreitag</v>
      </c>
      <c r="I30" s="35"/>
      <c r="J30" s="214"/>
      <c r="K30" s="214"/>
      <c r="L30" s="80">
        <f t="shared" si="3"/>
        <v>0</v>
      </c>
      <c r="M30" s="212"/>
      <c r="N30" s="80">
        <f t="shared" si="4"/>
        <v>0</v>
      </c>
      <c r="O30" s="80">
        <f t="shared" si="5"/>
        <v>0</v>
      </c>
      <c r="P30" s="4"/>
      <c r="Q30" s="300">
        <f t="shared" si="6"/>
        <v>0</v>
      </c>
      <c r="R30" s="301"/>
      <c r="S30" s="302">
        <f t="shared" si="7"/>
        <v>0</v>
      </c>
      <c r="T30" s="303"/>
      <c r="U30" s="297">
        <f t="shared" si="8"/>
        <v>0</v>
      </c>
      <c r="V30" s="308"/>
      <c r="W30" s="297">
        <f t="shared" si="19"/>
        <v>-3.95</v>
      </c>
      <c r="X30" s="298"/>
      <c r="Y30" s="9"/>
      <c r="Z30" s="115">
        <f t="shared" si="20"/>
        <v>-7.9</v>
      </c>
      <c r="AA30" s="9"/>
      <c r="AB30" s="96">
        <f t="shared" si="9"/>
        <v>0</v>
      </c>
      <c r="AC30" s="9"/>
      <c r="AD30" s="9"/>
      <c r="AE30" s="9"/>
      <c r="AF30" s="299">
        <f t="shared" si="1"/>
        <v>0</v>
      </c>
      <c r="AG30" s="299"/>
      <c r="AI30" s="28">
        <f t="shared" si="10"/>
        <v>0</v>
      </c>
      <c r="AO30" s="215" t="b">
        <f t="shared" si="22"/>
        <v>0</v>
      </c>
      <c r="AP30" s="215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48" s="10" customFormat="1" ht="15" customHeight="1" x14ac:dyDescent="0.2">
      <c r="B31" s="228">
        <f t="shared" si="16"/>
        <v>45766</v>
      </c>
      <c r="C31" s="231">
        <f t="shared" si="17"/>
        <v>7</v>
      </c>
      <c r="D31" s="234">
        <f t="shared" si="18"/>
        <v>45766</v>
      </c>
      <c r="E31" s="281" t="str">
        <f>IFERROR(VLOOKUP($D31,Feiertage!$A$4:$C$31,2,FALSE),"")</f>
        <v>x</v>
      </c>
      <c r="F31" s="78"/>
      <c r="G31" s="78"/>
      <c r="H31" s="79" t="str">
        <f>IFERROR(VLOOKUP($D31,Feiertage!$A$4:$C$31,3,FALSE),"")</f>
        <v>Karsamstag</v>
      </c>
      <c r="I31" s="35"/>
      <c r="J31" s="214"/>
      <c r="K31" s="214"/>
      <c r="L31" s="80">
        <f t="shared" si="3"/>
        <v>0</v>
      </c>
      <c r="M31" s="212"/>
      <c r="N31" s="80">
        <f t="shared" si="4"/>
        <v>0</v>
      </c>
      <c r="O31" s="80">
        <f t="shared" si="5"/>
        <v>0</v>
      </c>
      <c r="P31" s="4"/>
      <c r="Q31" s="300">
        <f t="shared" si="6"/>
        <v>0</v>
      </c>
      <c r="R31" s="301"/>
      <c r="S31" s="302">
        <f t="shared" si="7"/>
        <v>0</v>
      </c>
      <c r="T31" s="303"/>
      <c r="U31" s="297">
        <f t="shared" si="8"/>
        <v>0</v>
      </c>
      <c r="V31" s="308"/>
      <c r="W31" s="297">
        <f t="shared" si="19"/>
        <v>-3.95</v>
      </c>
      <c r="X31" s="298"/>
      <c r="Y31" s="9"/>
      <c r="Z31" s="115">
        <f t="shared" si="20"/>
        <v>-7.9</v>
      </c>
      <c r="AA31" s="9"/>
      <c r="AB31" s="96">
        <f t="shared" si="9"/>
        <v>0</v>
      </c>
      <c r="AC31" s="9"/>
      <c r="AD31" s="9"/>
      <c r="AE31" s="9"/>
      <c r="AF31" s="299">
        <f t="shared" si="1"/>
        <v>0</v>
      </c>
      <c r="AG31" s="299"/>
      <c r="AI31" s="28">
        <f t="shared" si="10"/>
        <v>0</v>
      </c>
      <c r="AO31" s="215" t="b">
        <f t="shared" si="22"/>
        <v>0</v>
      </c>
      <c r="AP31" s="215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48" s="10" customFormat="1" ht="15" customHeight="1" x14ac:dyDescent="0.2">
      <c r="B32" s="228">
        <f t="shared" si="16"/>
        <v>45767</v>
      </c>
      <c r="C32" s="231">
        <f t="shared" si="17"/>
        <v>1</v>
      </c>
      <c r="D32" s="234">
        <f t="shared" si="18"/>
        <v>45767</v>
      </c>
      <c r="E32" s="281" t="str">
        <f>IFERROR(VLOOKUP($D32,Feiertage!$A$4:$C$31,2,FALSE),"")</f>
        <v>x</v>
      </c>
      <c r="F32" s="78"/>
      <c r="G32" s="78"/>
      <c r="H32" s="79" t="str">
        <f>IFERROR(VLOOKUP($D32,Feiertage!$A$4:$C$31,3,FALSE),"")</f>
        <v>Ostersonntag</v>
      </c>
      <c r="I32" s="35"/>
      <c r="J32" s="214"/>
      <c r="K32" s="214"/>
      <c r="L32" s="80">
        <f t="shared" si="3"/>
        <v>0</v>
      </c>
      <c r="M32" s="212"/>
      <c r="N32" s="80">
        <f t="shared" si="4"/>
        <v>0</v>
      </c>
      <c r="O32" s="80">
        <f t="shared" si="5"/>
        <v>0</v>
      </c>
      <c r="P32" s="4"/>
      <c r="Q32" s="300">
        <f t="shared" si="6"/>
        <v>0</v>
      </c>
      <c r="R32" s="301"/>
      <c r="S32" s="302">
        <f t="shared" si="7"/>
        <v>0</v>
      </c>
      <c r="T32" s="303"/>
      <c r="U32" s="297">
        <f t="shared" si="8"/>
        <v>0</v>
      </c>
      <c r="V32" s="308"/>
      <c r="W32" s="297">
        <f t="shared" si="19"/>
        <v>-3.95</v>
      </c>
      <c r="X32" s="298"/>
      <c r="Y32" s="9"/>
      <c r="Z32" s="115">
        <f t="shared" si="20"/>
        <v>-7.9</v>
      </c>
      <c r="AA32" s="9"/>
      <c r="AB32" s="96">
        <f t="shared" si="9"/>
        <v>0</v>
      </c>
      <c r="AC32" s="9"/>
      <c r="AD32" s="9"/>
      <c r="AE32" s="9"/>
      <c r="AF32" s="299">
        <f t="shared" si="1"/>
        <v>0</v>
      </c>
      <c r="AG32" s="299"/>
      <c r="AI32" s="28">
        <f t="shared" si="10"/>
        <v>0</v>
      </c>
      <c r="AO32" s="215" t="b">
        <f t="shared" si="22"/>
        <v>0</v>
      </c>
      <c r="AP32" s="215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8">
        <f t="shared" si="16"/>
        <v>45768</v>
      </c>
      <c r="C33" s="231">
        <f t="shared" si="17"/>
        <v>2</v>
      </c>
      <c r="D33" s="234">
        <f t="shared" si="18"/>
        <v>45768</v>
      </c>
      <c r="E33" s="281" t="str">
        <f>IFERROR(VLOOKUP($D33,Feiertage!$A$4:$C$31,2,FALSE),"")</f>
        <v>x</v>
      </c>
      <c r="F33" s="78"/>
      <c r="G33" s="78"/>
      <c r="H33" s="79" t="str">
        <f>IFERROR(VLOOKUP($D33,Feiertage!$A$4:$C$31,3,FALSE),"")</f>
        <v>Ostermontag</v>
      </c>
      <c r="I33" s="35"/>
      <c r="J33" s="211"/>
      <c r="K33" s="211"/>
      <c r="L33" s="80">
        <f t="shared" si="3"/>
        <v>0</v>
      </c>
      <c r="M33" s="212"/>
      <c r="N33" s="80">
        <f t="shared" si="4"/>
        <v>0</v>
      </c>
      <c r="O33" s="80">
        <f t="shared" si="5"/>
        <v>0</v>
      </c>
      <c r="P33" s="4"/>
      <c r="Q33" s="300">
        <f t="shared" si="6"/>
        <v>0</v>
      </c>
      <c r="R33" s="301"/>
      <c r="S33" s="302">
        <f t="shared" si="7"/>
        <v>0</v>
      </c>
      <c r="T33" s="303"/>
      <c r="U33" s="297">
        <f t="shared" si="8"/>
        <v>0</v>
      </c>
      <c r="V33" s="308"/>
      <c r="W33" s="297">
        <f t="shared" si="19"/>
        <v>-3.95</v>
      </c>
      <c r="X33" s="298"/>
      <c r="Y33" s="9"/>
      <c r="Z33" s="115">
        <f t="shared" si="20"/>
        <v>-7.9</v>
      </c>
      <c r="AA33" s="9"/>
      <c r="AB33" s="96">
        <f t="shared" si="9"/>
        <v>0</v>
      </c>
      <c r="AC33" s="9"/>
      <c r="AD33" s="9"/>
      <c r="AE33" s="9"/>
      <c r="AF33" s="299">
        <f t="shared" si="1"/>
        <v>0</v>
      </c>
      <c r="AG33" s="299"/>
      <c r="AI33" s="28">
        <f t="shared" si="10"/>
        <v>0</v>
      </c>
      <c r="AO33" s="215" t="b">
        <f t="shared" si="22"/>
        <v>0</v>
      </c>
      <c r="AP33" s="215">
        <f t="shared" si="11"/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8">
        <f t="shared" si="16"/>
        <v>45769</v>
      </c>
      <c r="C34" s="231">
        <f t="shared" si="17"/>
        <v>3</v>
      </c>
      <c r="D34" s="234">
        <f t="shared" si="18"/>
        <v>45769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35"/>
      <c r="J34" s="211"/>
      <c r="K34" s="211"/>
      <c r="L34" s="80">
        <f t="shared" si="3"/>
        <v>0</v>
      </c>
      <c r="M34" s="212"/>
      <c r="N34" s="80">
        <f t="shared" si="4"/>
        <v>0</v>
      </c>
      <c r="O34" s="80">
        <f t="shared" si="5"/>
        <v>0</v>
      </c>
      <c r="P34" s="4"/>
      <c r="Q34" s="300">
        <f t="shared" si="6"/>
        <v>0</v>
      </c>
      <c r="R34" s="301"/>
      <c r="S34" s="302">
        <f t="shared" si="7"/>
        <v>0</v>
      </c>
      <c r="T34" s="303"/>
      <c r="U34" s="297">
        <f t="shared" si="8"/>
        <v>0</v>
      </c>
      <c r="V34" s="308"/>
      <c r="W34" s="297">
        <f t="shared" si="19"/>
        <v>-3.95</v>
      </c>
      <c r="X34" s="298"/>
      <c r="Y34" s="9"/>
      <c r="Z34" s="115">
        <f t="shared" si="20"/>
        <v>-7.9</v>
      </c>
      <c r="AA34" s="9"/>
      <c r="AB34" s="96">
        <f t="shared" si="9"/>
        <v>0</v>
      </c>
      <c r="AC34" s="9"/>
      <c r="AD34" s="9"/>
      <c r="AE34" s="9"/>
      <c r="AF34" s="299">
        <f t="shared" si="1"/>
        <v>0</v>
      </c>
      <c r="AG34" s="299"/>
      <c r="AI34" s="28">
        <f t="shared" si="10"/>
        <v>0</v>
      </c>
      <c r="AO34" s="215" t="b">
        <f t="shared" si="22"/>
        <v>0</v>
      </c>
      <c r="AP34" s="215" t="b">
        <f t="shared" si="11"/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8">
        <f t="shared" si="16"/>
        <v>45770</v>
      </c>
      <c r="C35" s="231">
        <f t="shared" si="17"/>
        <v>4</v>
      </c>
      <c r="D35" s="234">
        <f t="shared" si="18"/>
        <v>45770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35"/>
      <c r="J35" s="213"/>
      <c r="K35" s="213"/>
      <c r="L35" s="80">
        <f t="shared" si="3"/>
        <v>0</v>
      </c>
      <c r="M35" s="212"/>
      <c r="N35" s="80">
        <f t="shared" si="4"/>
        <v>0</v>
      </c>
      <c r="O35" s="80">
        <f t="shared" si="5"/>
        <v>0</v>
      </c>
      <c r="P35" s="4"/>
      <c r="Q35" s="300">
        <f t="shared" si="6"/>
        <v>0</v>
      </c>
      <c r="R35" s="301"/>
      <c r="S35" s="302">
        <f t="shared" si="7"/>
        <v>0</v>
      </c>
      <c r="T35" s="303"/>
      <c r="U35" s="297">
        <f t="shared" si="8"/>
        <v>0</v>
      </c>
      <c r="V35" s="308"/>
      <c r="W35" s="297">
        <f t="shared" si="19"/>
        <v>-3.95</v>
      </c>
      <c r="X35" s="298"/>
      <c r="Y35" s="9"/>
      <c r="Z35" s="115">
        <f t="shared" si="20"/>
        <v>-7.9</v>
      </c>
      <c r="AA35" s="9"/>
      <c r="AB35" s="96">
        <f t="shared" si="9"/>
        <v>0</v>
      </c>
      <c r="AC35" s="9"/>
      <c r="AD35" s="9"/>
      <c r="AE35" s="9"/>
      <c r="AF35" s="299">
        <f t="shared" si="1"/>
        <v>0</v>
      </c>
      <c r="AG35" s="299"/>
      <c r="AI35" s="28">
        <f t="shared" si="10"/>
        <v>0</v>
      </c>
      <c r="AO35" s="215" t="b">
        <f t="shared" si="22"/>
        <v>0</v>
      </c>
      <c r="AP35" s="215" t="b">
        <f t="shared" si="11"/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8">
        <f t="shared" si="16"/>
        <v>45771</v>
      </c>
      <c r="C36" s="231">
        <f t="shared" si="17"/>
        <v>5</v>
      </c>
      <c r="D36" s="234">
        <f t="shared" si="18"/>
        <v>45771</v>
      </c>
      <c r="E36" s="281" t="str">
        <f>IFERROR(VLOOKUP($D36,Feiertage!$A$4:$C$31,2,FALSE),"")</f>
        <v/>
      </c>
      <c r="F36" s="78"/>
      <c r="G36" s="78"/>
      <c r="H36" s="79" t="str">
        <f>IFERROR(VLOOKUP($D36,Feiertage!$A$4:$C$31,3,FALSE),"")</f>
        <v/>
      </c>
      <c r="I36" s="35"/>
      <c r="J36" s="213"/>
      <c r="K36" s="213"/>
      <c r="L36" s="80">
        <f t="shared" si="3"/>
        <v>0</v>
      </c>
      <c r="M36" s="212"/>
      <c r="N36" s="80">
        <f t="shared" si="4"/>
        <v>0</v>
      </c>
      <c r="O36" s="80">
        <f t="shared" si="5"/>
        <v>0</v>
      </c>
      <c r="P36" s="4"/>
      <c r="Q36" s="300">
        <f t="shared" si="6"/>
        <v>0</v>
      </c>
      <c r="R36" s="301"/>
      <c r="S36" s="302">
        <f t="shared" si="7"/>
        <v>0</v>
      </c>
      <c r="T36" s="303"/>
      <c r="U36" s="297">
        <f t="shared" si="8"/>
        <v>0</v>
      </c>
      <c r="V36" s="308"/>
      <c r="W36" s="297">
        <f t="shared" si="19"/>
        <v>-3.95</v>
      </c>
      <c r="X36" s="298"/>
      <c r="Y36" s="9"/>
      <c r="Z36" s="115">
        <f t="shared" si="20"/>
        <v>-7.9</v>
      </c>
      <c r="AA36" s="9"/>
      <c r="AB36" s="96">
        <f t="shared" si="9"/>
        <v>0</v>
      </c>
      <c r="AC36" s="9"/>
      <c r="AD36" s="9"/>
      <c r="AE36" s="9"/>
      <c r="AF36" s="299">
        <f t="shared" si="1"/>
        <v>0</v>
      </c>
      <c r="AG36" s="299"/>
      <c r="AI36" s="28">
        <f t="shared" si="10"/>
        <v>0</v>
      </c>
      <c r="AO36" s="215" t="b">
        <f t="shared" si="22"/>
        <v>0</v>
      </c>
      <c r="AP36" s="215" t="b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8">
        <f t="shared" si="16"/>
        <v>45772</v>
      </c>
      <c r="C37" s="231">
        <f t="shared" si="17"/>
        <v>6</v>
      </c>
      <c r="D37" s="234">
        <f t="shared" si="18"/>
        <v>45772</v>
      </c>
      <c r="E37" s="281" t="str">
        <f>IFERROR(VLOOKUP($D37,Feiertage!$A$4:$C$31,2,FALSE),"")</f>
        <v/>
      </c>
      <c r="F37" s="78"/>
      <c r="G37" s="78"/>
      <c r="H37" s="79" t="str">
        <f>IFERROR(VLOOKUP($D37,Feiertage!$A$4:$C$31,3,FALSE),"")</f>
        <v/>
      </c>
      <c r="I37" s="35"/>
      <c r="J37" s="214"/>
      <c r="K37" s="214"/>
      <c r="L37" s="80">
        <f t="shared" si="3"/>
        <v>0</v>
      </c>
      <c r="M37" s="212"/>
      <c r="N37" s="80">
        <f t="shared" si="4"/>
        <v>0</v>
      </c>
      <c r="O37" s="80">
        <f t="shared" si="5"/>
        <v>0</v>
      </c>
      <c r="P37" s="4"/>
      <c r="Q37" s="300">
        <f t="shared" si="6"/>
        <v>0</v>
      </c>
      <c r="R37" s="301"/>
      <c r="S37" s="302">
        <f t="shared" si="7"/>
        <v>0</v>
      </c>
      <c r="T37" s="303"/>
      <c r="U37" s="297">
        <f t="shared" si="8"/>
        <v>0</v>
      </c>
      <c r="V37" s="308"/>
      <c r="W37" s="297">
        <f t="shared" si="19"/>
        <v>-3.95</v>
      </c>
      <c r="X37" s="298"/>
      <c r="Y37" s="9"/>
      <c r="Z37" s="115">
        <f t="shared" si="20"/>
        <v>-7.9</v>
      </c>
      <c r="AA37" s="9"/>
      <c r="AB37" s="96">
        <f t="shared" si="9"/>
        <v>0</v>
      </c>
      <c r="AC37" s="9"/>
      <c r="AD37" s="9"/>
      <c r="AE37" s="9"/>
      <c r="AF37" s="299">
        <f t="shared" si="1"/>
        <v>0</v>
      </c>
      <c r="AG37" s="299"/>
      <c r="AI37" s="28">
        <f t="shared" si="10"/>
        <v>0</v>
      </c>
      <c r="AO37" s="215" t="b">
        <f t="shared" si="22"/>
        <v>0</v>
      </c>
      <c r="AP37" s="215" t="b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8">
        <f t="shared" si="16"/>
        <v>45773</v>
      </c>
      <c r="C38" s="231">
        <f t="shared" si="17"/>
        <v>7</v>
      </c>
      <c r="D38" s="234">
        <f t="shared" si="18"/>
        <v>45773</v>
      </c>
      <c r="E38" s="281" t="str">
        <f>IFERROR(VLOOKUP($D38,Feiertage!$A$4:$C$31,2,FALSE),"")</f>
        <v/>
      </c>
      <c r="F38" s="78"/>
      <c r="G38" s="78"/>
      <c r="H38" s="79" t="str">
        <f>IFERROR(VLOOKUP($D38,Feiertage!$A$4:$C$31,3,FALSE),"")</f>
        <v/>
      </c>
      <c r="I38" s="35"/>
      <c r="J38" s="214"/>
      <c r="K38" s="214"/>
      <c r="L38" s="80">
        <f t="shared" si="3"/>
        <v>0</v>
      </c>
      <c r="M38" s="212"/>
      <c r="N38" s="80">
        <f t="shared" si="4"/>
        <v>0</v>
      </c>
      <c r="O38" s="80">
        <f t="shared" si="5"/>
        <v>0</v>
      </c>
      <c r="P38" s="4"/>
      <c r="Q38" s="300">
        <f t="shared" si="6"/>
        <v>0</v>
      </c>
      <c r="R38" s="301"/>
      <c r="S38" s="302">
        <f t="shared" si="7"/>
        <v>0</v>
      </c>
      <c r="T38" s="303"/>
      <c r="U38" s="297">
        <f t="shared" si="8"/>
        <v>0</v>
      </c>
      <c r="V38" s="308"/>
      <c r="W38" s="297">
        <f t="shared" si="19"/>
        <v>-3.95</v>
      </c>
      <c r="X38" s="298"/>
      <c r="Y38" s="9"/>
      <c r="Z38" s="115">
        <f t="shared" si="20"/>
        <v>-7.9</v>
      </c>
      <c r="AA38" s="9"/>
      <c r="AB38" s="96">
        <f t="shared" si="9"/>
        <v>0</v>
      </c>
      <c r="AC38" s="9"/>
      <c r="AD38" s="9"/>
      <c r="AE38" s="9"/>
      <c r="AF38" s="299">
        <f t="shared" si="1"/>
        <v>0</v>
      </c>
      <c r="AG38" s="299"/>
      <c r="AI38" s="28">
        <f t="shared" si="10"/>
        <v>0</v>
      </c>
      <c r="AO38" s="215" t="b">
        <f t="shared" si="22"/>
        <v>0</v>
      </c>
      <c r="AP38" s="215" t="b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8">
        <f t="shared" si="16"/>
        <v>45774</v>
      </c>
      <c r="C39" s="231">
        <f t="shared" si="17"/>
        <v>1</v>
      </c>
      <c r="D39" s="234">
        <f t="shared" si="18"/>
        <v>45774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35"/>
      <c r="J39" s="214"/>
      <c r="K39" s="214"/>
      <c r="L39" s="80">
        <f t="shared" si="3"/>
        <v>0</v>
      </c>
      <c r="M39" s="212"/>
      <c r="N39" s="80">
        <f t="shared" si="4"/>
        <v>0</v>
      </c>
      <c r="O39" s="80">
        <f t="shared" si="5"/>
        <v>0</v>
      </c>
      <c r="P39" s="4"/>
      <c r="Q39" s="300">
        <f t="shared" si="6"/>
        <v>0</v>
      </c>
      <c r="R39" s="301"/>
      <c r="S39" s="302">
        <f t="shared" si="7"/>
        <v>0</v>
      </c>
      <c r="T39" s="303"/>
      <c r="U39" s="297">
        <f t="shared" si="8"/>
        <v>0</v>
      </c>
      <c r="V39" s="308"/>
      <c r="W39" s="297">
        <f t="shared" si="19"/>
        <v>-3.95</v>
      </c>
      <c r="X39" s="298"/>
      <c r="Y39" s="9"/>
      <c r="Z39" s="115">
        <f t="shared" si="20"/>
        <v>-7.9</v>
      </c>
      <c r="AA39" s="9"/>
      <c r="AB39" s="96">
        <f t="shared" si="9"/>
        <v>0</v>
      </c>
      <c r="AC39" s="9"/>
      <c r="AD39" s="9"/>
      <c r="AE39" s="9"/>
      <c r="AF39" s="299">
        <f t="shared" si="1"/>
        <v>0</v>
      </c>
      <c r="AG39" s="299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8">
        <f t="shared" si="16"/>
        <v>45775</v>
      </c>
      <c r="C40" s="231">
        <f t="shared" si="17"/>
        <v>2</v>
      </c>
      <c r="D40" s="234">
        <f t="shared" si="18"/>
        <v>45775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35"/>
      <c r="J40" s="211"/>
      <c r="K40" s="211"/>
      <c r="L40" s="80">
        <f t="shared" si="3"/>
        <v>0</v>
      </c>
      <c r="M40" s="212"/>
      <c r="N40" s="80">
        <f t="shared" si="4"/>
        <v>0</v>
      </c>
      <c r="O40" s="80">
        <f t="shared" si="5"/>
        <v>0</v>
      </c>
      <c r="P40" s="4"/>
      <c r="Q40" s="300">
        <f t="shared" si="6"/>
        <v>0</v>
      </c>
      <c r="R40" s="301"/>
      <c r="S40" s="302">
        <f t="shared" si="7"/>
        <v>0</v>
      </c>
      <c r="T40" s="303"/>
      <c r="U40" s="297">
        <f t="shared" si="8"/>
        <v>0</v>
      </c>
      <c r="V40" s="308"/>
      <c r="W40" s="297">
        <f t="shared" si="19"/>
        <v>-3.95</v>
      </c>
      <c r="X40" s="298"/>
      <c r="Y40" s="9"/>
      <c r="Z40" s="115">
        <f t="shared" si="20"/>
        <v>-7.9</v>
      </c>
      <c r="AA40" s="9"/>
      <c r="AB40" s="96">
        <f t="shared" si="9"/>
        <v>0</v>
      </c>
      <c r="AC40" s="9"/>
      <c r="AD40" s="9"/>
      <c r="AE40" s="9"/>
      <c r="AF40" s="299">
        <f t="shared" si="1"/>
        <v>0</v>
      </c>
      <c r="AG40" s="299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8">
        <f t="shared" ref="B41:B43" si="23">IFERROR(IF(MONTH(B40+1)=MONTH(B40),B40+1,""),"")</f>
        <v>45776</v>
      </c>
      <c r="C41" s="231">
        <f>IFERROR(WEEKDAY(B41),"")</f>
        <v>3</v>
      </c>
      <c r="D41" s="234">
        <f>IFERROR(IF(MONTH(D40+1)=MONTH(D40),D40+1,""),"")</f>
        <v>45776</v>
      </c>
      <c r="E41" s="281" t="str">
        <f>IFERROR(VLOOKUP($D41,Feiertage!$A$4:$C$31,2,FALSE),"")</f>
        <v/>
      </c>
      <c r="F41" s="78"/>
      <c r="G41" s="78"/>
      <c r="H41" s="79" t="str">
        <f>IFERROR(VLOOKUP($D41,Feiertage!$A$4:$C$31,3,FALSE),"")</f>
        <v/>
      </c>
      <c r="I41" s="35"/>
      <c r="J41" s="211"/>
      <c r="K41" s="211"/>
      <c r="L41" s="80">
        <f t="shared" si="3"/>
        <v>0</v>
      </c>
      <c r="M41" s="212"/>
      <c r="N41" s="80">
        <f t="shared" si="4"/>
        <v>0</v>
      </c>
      <c r="O41" s="80">
        <f t="shared" si="5"/>
        <v>0</v>
      </c>
      <c r="P41" s="4"/>
      <c r="Q41" s="300">
        <f t="shared" ref="Q41" si="24">IF(E41="o",3.95,IF(OR(E41&gt;" ",F41&gt;" ",G41&gt;" "),0,IFERROR(HLOOKUP(C41,$R$7:$X$8,2,FALSE),0)))</f>
        <v>0</v>
      </c>
      <c r="R41" s="301"/>
      <c r="S41" s="302">
        <f t="shared" si="7"/>
        <v>0</v>
      </c>
      <c r="T41" s="303"/>
      <c r="U41" s="297">
        <f t="shared" si="8"/>
        <v>0</v>
      </c>
      <c r="V41" s="308"/>
      <c r="W41" s="297">
        <f t="shared" ref="W41" si="25">IF(D41="",0,ROUND(U41+W40,2))</f>
        <v>-3.95</v>
      </c>
      <c r="X41" s="298"/>
      <c r="Y41" s="9"/>
      <c r="Z41" s="115">
        <f t="shared" ref="Z41:Z42" si="26">IF(D41="",0,Z40+U41)</f>
        <v>-7.9</v>
      </c>
      <c r="AA41" s="9"/>
      <c r="AB41" s="96">
        <f t="shared" si="9"/>
        <v>0</v>
      </c>
      <c r="AC41" s="9"/>
      <c r="AD41" s="9"/>
      <c r="AE41" s="9"/>
      <c r="AF41" s="299">
        <f t="shared" si="1"/>
        <v>0</v>
      </c>
      <c r="AG41" s="299"/>
      <c r="AI41" s="28">
        <f t="shared" si="10"/>
        <v>0</v>
      </c>
      <c r="AO41" s="215" t="b">
        <f t="shared" si="22"/>
        <v>0</v>
      </c>
      <c r="AP41" s="215" t="b">
        <f t="shared" si="11"/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8">
        <f t="shared" si="23"/>
        <v>45777</v>
      </c>
      <c r="C42" s="231">
        <f t="shared" ref="C42:C43" si="27">IFERROR(WEEKDAY(B42),"")</f>
        <v>4</v>
      </c>
      <c r="D42" s="234">
        <f t="shared" ref="D42:D43" si="28">IFERROR(IF(MONTH(D41+1)=MONTH(D41),D41+1,""),"")</f>
        <v>45777</v>
      </c>
      <c r="E42" s="281" t="str">
        <f>IFERROR(VLOOKUP($D42,Feiertage!$A$4:$C$31,2,FALSE),"")</f>
        <v/>
      </c>
      <c r="F42" s="78"/>
      <c r="G42" s="78"/>
      <c r="H42" s="79" t="str">
        <f>IFERROR(VLOOKUP($D42,Feiertage!$A$4:$C$31,3,FALSE),"")</f>
        <v/>
      </c>
      <c r="I42" s="35"/>
      <c r="J42" s="213"/>
      <c r="K42" s="213"/>
      <c r="L42" s="80">
        <f t="shared" si="3"/>
        <v>0</v>
      </c>
      <c r="M42" s="212"/>
      <c r="N42" s="80">
        <f t="shared" si="4"/>
        <v>0</v>
      </c>
      <c r="O42" s="80">
        <f t="shared" si="5"/>
        <v>0</v>
      </c>
      <c r="P42" s="4"/>
      <c r="Q42" s="300">
        <f t="shared" ref="Q42:Q43" si="29">IF(E42="o",3.95,IF(OR(E42&gt;" ",F42&gt;" ",G42&gt;" "),0,IFERROR(HLOOKUP(C42,$R$7:$X$8,2,FALSE),0)))</f>
        <v>0</v>
      </c>
      <c r="R42" s="301"/>
      <c r="S42" s="302">
        <f t="shared" si="7"/>
        <v>0</v>
      </c>
      <c r="T42" s="303"/>
      <c r="U42" s="297">
        <f t="shared" si="8"/>
        <v>0</v>
      </c>
      <c r="V42" s="308"/>
      <c r="W42" s="297">
        <f t="shared" ref="W42:W43" si="30">IF(D42="",0,ROUND(U42+W41,2))</f>
        <v>-3.95</v>
      </c>
      <c r="X42" s="298"/>
      <c r="Y42" s="9"/>
      <c r="Z42" s="115">
        <f t="shared" si="26"/>
        <v>-7.9</v>
      </c>
      <c r="AA42" s="9"/>
      <c r="AB42" s="96">
        <f t="shared" si="9"/>
        <v>0</v>
      </c>
      <c r="AC42" s="9"/>
      <c r="AD42" s="9"/>
      <c r="AE42" s="9"/>
      <c r="AF42" s="299">
        <f t="shared" si="1"/>
        <v>0</v>
      </c>
      <c r="AG42" s="299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28" t="str">
        <f t="shared" si="23"/>
        <v/>
      </c>
      <c r="C43" s="231" t="str">
        <f t="shared" si="27"/>
        <v/>
      </c>
      <c r="D43" s="234" t="str">
        <f t="shared" si="28"/>
        <v/>
      </c>
      <c r="E43" s="78"/>
      <c r="F43" s="78"/>
      <c r="G43" s="78"/>
      <c r="H43" s="79"/>
      <c r="I43" s="35"/>
      <c r="J43" s="214"/>
      <c r="K43" s="214"/>
      <c r="L43" s="80">
        <f t="shared" si="3"/>
        <v>0</v>
      </c>
      <c r="M43" s="212"/>
      <c r="N43" s="80"/>
      <c r="O43" s="80"/>
      <c r="P43" s="4"/>
      <c r="Q43" s="300">
        <f t="shared" si="29"/>
        <v>0</v>
      </c>
      <c r="R43" s="301"/>
      <c r="S43" s="302">
        <f>IF(L43&gt;0,L43,0)</f>
        <v>0</v>
      </c>
      <c r="T43" s="303"/>
      <c r="U43" s="297">
        <f t="shared" si="8"/>
        <v>0</v>
      </c>
      <c r="V43" s="308"/>
      <c r="W43" s="297">
        <f t="shared" si="30"/>
        <v>0</v>
      </c>
      <c r="X43" s="298"/>
      <c r="Y43" s="9"/>
      <c r="Z43" s="115">
        <f>IF(D43="",0,Z42+U43)</f>
        <v>0</v>
      </c>
      <c r="AA43" s="9"/>
      <c r="AB43" s="101">
        <f t="shared" si="9"/>
        <v>0</v>
      </c>
      <c r="AC43" s="9"/>
      <c r="AD43" s="9"/>
      <c r="AE43" s="9"/>
      <c r="AF43" s="299">
        <f t="shared" si="1"/>
        <v>0</v>
      </c>
      <c r="AG43" s="299"/>
      <c r="AI43" s="28">
        <f t="shared" si="10"/>
        <v>0</v>
      </c>
      <c r="AO43" s="215" t="b">
        <f t="shared" si="22"/>
        <v>0</v>
      </c>
      <c r="AP43" s="215" t="b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6"/>
      <c r="J44" s="217">
        <f t="shared" ref="J44:O44" si="31">SUM(J13:J43)</f>
        <v>0</v>
      </c>
      <c r="K44" s="217">
        <f t="shared" si="31"/>
        <v>0</v>
      </c>
      <c r="L44" s="217">
        <f t="shared" si="31"/>
        <v>0</v>
      </c>
      <c r="M44" s="217">
        <f t="shared" si="31"/>
        <v>0</v>
      </c>
      <c r="N44" s="217">
        <f t="shared" si="31"/>
        <v>0</v>
      </c>
      <c r="O44" s="217">
        <f t="shared" si="31"/>
        <v>0</v>
      </c>
      <c r="P44" s="29"/>
      <c r="Q44" s="338">
        <f>SUM(Q13:R43)</f>
        <v>3.95</v>
      </c>
      <c r="R44" s="338"/>
      <c r="S44" s="338">
        <f>SUM(S13:T43)</f>
        <v>0</v>
      </c>
      <c r="T44" s="338"/>
      <c r="U44" s="339"/>
      <c r="V44" s="339"/>
      <c r="W44" s="338">
        <f t="shared" ref="W44" si="32">IF(S44=0,S44-Q44,IF(AND(W41=0,D41="",AW41=0),W40,IF(AND(W42=0,D42="",AW42=0),W41,IF(AND(W43=0,D43="",AW43=0),W42,W43))))</f>
        <v>-3.95</v>
      </c>
      <c r="X44" s="340"/>
      <c r="Y44" s="29"/>
      <c r="Z44" s="116"/>
      <c r="AA44" s="29"/>
      <c r="AB44" s="102">
        <f>SUM(AB13:AB43)</f>
        <v>0</v>
      </c>
      <c r="AC44" s="29"/>
      <c r="AD44" s="29"/>
      <c r="AE44" s="29"/>
      <c r="AF44" s="299"/>
      <c r="AG44" s="299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09"/>
      <c r="L46" s="309"/>
      <c r="M46" s="6"/>
      <c r="N46" s="309"/>
      <c r="O46" s="309"/>
      <c r="P46" s="48"/>
      <c r="Q46" s="48"/>
      <c r="R46" s="48"/>
      <c r="S46" s="313"/>
      <c r="T46" s="337"/>
      <c r="U46" s="14"/>
      <c r="V46" s="14"/>
      <c r="W46" s="315">
        <f>W44</f>
        <v>-3.95</v>
      </c>
      <c r="X46" s="316"/>
      <c r="Y46" s="14"/>
      <c r="Z46" s="117"/>
      <c r="AA46" s="14"/>
      <c r="AB46" s="98"/>
      <c r="AC46" s="14"/>
      <c r="AD46" s="14"/>
      <c r="AE46" s="14"/>
      <c r="AF46" s="14"/>
      <c r="AG46" s="14"/>
      <c r="AK46" s="41"/>
      <c r="AL46" s="41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22">
        <v>0</v>
      </c>
      <c r="X47" s="323"/>
      <c r="Y47" s="6"/>
      <c r="Z47" s="118"/>
      <c r="AA47" s="6"/>
      <c r="AB47" s="99"/>
      <c r="AC47" s="6"/>
      <c r="AD47" s="6"/>
      <c r="AE47" s="6"/>
      <c r="AF47" s="6"/>
      <c r="AG47" s="6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30</v>
      </c>
      <c r="U48" s="6"/>
      <c r="V48" s="6"/>
      <c r="W48" s="320">
        <f>März!W49</f>
        <v>-3.95</v>
      </c>
      <c r="X48" s="321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28">
        <f>W46-W47+W48</f>
        <v>-7.9</v>
      </c>
      <c r="X49" s="329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-7</v>
      </c>
      <c r="AK49" s="9">
        <f>ROUND(W49-AJ49,2)</f>
        <v>-0.9</v>
      </c>
      <c r="AL49" s="10">
        <f>ROUND(AK49*60,0)</f>
        <v>-54</v>
      </c>
      <c r="AM49" s="10" t="str">
        <f>AJ49&amp;" "&amp;"Std."&amp;" "&amp;AL49&amp;" "&amp;"Min."</f>
        <v>-7 Std. -54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37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86" t="str">
        <f>AM49</f>
        <v>-7 Std. -54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107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QtwkUfLDLhlciekNf8xY5BgIDDp2GUgSOoxZIO+nJSPUkwclwIBmxJxeGPBpNf0Dx1RRFeytnfI3Ia9KPboyRg==" saltValue="WeEGxdpODY2pSyXf1zJozw==" spinCount="100000" sheet="1" selectLockedCells="1"/>
  <customSheetViews>
    <customSheetView guid="{22DB5202-71BE-11D3-B97D-005004335D92}" showGridLines="0" zeroValues="0" hiddenColumns="1" showRuler="0" topLeftCell="B1">
      <pane ySplit="12" topLeftCell="A13" activePane="bottomLeft" state="frozen"/>
      <selection pane="bottomLeft" activeCell="B13" sqref="B13"/>
      <pageMargins left="0.35433070866141736" right="0.23622047244094491" top="0.47244094488188981" bottom="0.23622047244094491" header="0.31496062992125984" footer="0.15748031496062992"/>
      <pageSetup paperSize="9" orientation="portrait" horizontalDpi="4294967292" verticalDpi="0" r:id="rId1"/>
      <headerFooter alignWithMargins="0"/>
    </customSheetView>
  </customSheetViews>
  <mergeCells count="175">
    <mergeCell ref="W48:X48"/>
    <mergeCell ref="W49:X49"/>
    <mergeCell ref="K46:L46"/>
    <mergeCell ref="N46:O46"/>
    <mergeCell ref="S46:T46"/>
    <mergeCell ref="W46:X46"/>
    <mergeCell ref="W47:X47"/>
    <mergeCell ref="AF43:AG43"/>
    <mergeCell ref="Q44:R44"/>
    <mergeCell ref="S44:T44"/>
    <mergeCell ref="U44:V44"/>
    <mergeCell ref="W44:X44"/>
    <mergeCell ref="AF44:AG44"/>
    <mergeCell ref="W43:X43"/>
    <mergeCell ref="S43:T43"/>
    <mergeCell ref="U43:V43"/>
    <mergeCell ref="Q43:R43"/>
    <mergeCell ref="Q41:R41"/>
    <mergeCell ref="Q42:R42"/>
    <mergeCell ref="AF41:AG41"/>
    <mergeCell ref="AF42:AG42"/>
    <mergeCell ref="W41:X41"/>
    <mergeCell ref="W42:X42"/>
    <mergeCell ref="S41:T41"/>
    <mergeCell ref="S42:T42"/>
    <mergeCell ref="U41:V41"/>
    <mergeCell ref="U42:V42"/>
    <mergeCell ref="Q39:R39"/>
    <mergeCell ref="Q40:R40"/>
    <mergeCell ref="AF39:AG39"/>
    <mergeCell ref="AF40:AG40"/>
    <mergeCell ref="W39:X39"/>
    <mergeCell ref="W40:X40"/>
    <mergeCell ref="S39:T39"/>
    <mergeCell ref="S40:T40"/>
    <mergeCell ref="U39:V39"/>
    <mergeCell ref="U40:V40"/>
    <mergeCell ref="Q37:R37"/>
    <mergeCell ref="Q38:R38"/>
    <mergeCell ref="AF37:AG37"/>
    <mergeCell ref="AF38:AG38"/>
    <mergeCell ref="W37:X37"/>
    <mergeCell ref="W38:X38"/>
    <mergeCell ref="S37:T37"/>
    <mergeCell ref="S38:T38"/>
    <mergeCell ref="U37:V37"/>
    <mergeCell ref="U38:V38"/>
    <mergeCell ref="Q35:R35"/>
    <mergeCell ref="Q36:R36"/>
    <mergeCell ref="AF35:AG35"/>
    <mergeCell ref="AF36:AG36"/>
    <mergeCell ref="W35:X35"/>
    <mergeCell ref="W36:X36"/>
    <mergeCell ref="S35:T35"/>
    <mergeCell ref="S36:T36"/>
    <mergeCell ref="U35:V35"/>
    <mergeCell ref="U36:V36"/>
    <mergeCell ref="Q33:R33"/>
    <mergeCell ref="Q34:R34"/>
    <mergeCell ref="AF33:AG33"/>
    <mergeCell ref="AF34:AG34"/>
    <mergeCell ref="W33:X33"/>
    <mergeCell ref="W34:X34"/>
    <mergeCell ref="S33:T33"/>
    <mergeCell ref="S34:T34"/>
    <mergeCell ref="U33:V33"/>
    <mergeCell ref="U34:V34"/>
    <mergeCell ref="Q31:R31"/>
    <mergeCell ref="Q32:R32"/>
    <mergeCell ref="AF31:AG31"/>
    <mergeCell ref="AF32:AG32"/>
    <mergeCell ref="W31:X31"/>
    <mergeCell ref="W32:X32"/>
    <mergeCell ref="S31:T31"/>
    <mergeCell ref="S32:T32"/>
    <mergeCell ref="U31:V31"/>
    <mergeCell ref="U32:V32"/>
    <mergeCell ref="Q29:R29"/>
    <mergeCell ref="Q30:R30"/>
    <mergeCell ref="AF29:AG29"/>
    <mergeCell ref="AF30:AG30"/>
    <mergeCell ref="W29:X29"/>
    <mergeCell ref="W30:X30"/>
    <mergeCell ref="S29:T29"/>
    <mergeCell ref="S30:T30"/>
    <mergeCell ref="U29:V29"/>
    <mergeCell ref="U30:V30"/>
    <mergeCell ref="Q27:R27"/>
    <mergeCell ref="Q28:R28"/>
    <mergeCell ref="AF27:AG27"/>
    <mergeCell ref="AF28:AG28"/>
    <mergeCell ref="W27:X27"/>
    <mergeCell ref="W28:X28"/>
    <mergeCell ref="S27:T27"/>
    <mergeCell ref="S28:T28"/>
    <mergeCell ref="U27:V27"/>
    <mergeCell ref="U28:V28"/>
    <mergeCell ref="Q25:R25"/>
    <mergeCell ref="Q26:R26"/>
    <mergeCell ref="AF25:AG25"/>
    <mergeCell ref="AF26:AG26"/>
    <mergeCell ref="W25:X25"/>
    <mergeCell ref="W26:X26"/>
    <mergeCell ref="S25:T25"/>
    <mergeCell ref="S26:T26"/>
    <mergeCell ref="U25:V25"/>
    <mergeCell ref="U26:V26"/>
    <mergeCell ref="Q23:R23"/>
    <mergeCell ref="Q24:R24"/>
    <mergeCell ref="AF23:AG23"/>
    <mergeCell ref="AF24:AG24"/>
    <mergeCell ref="W23:X23"/>
    <mergeCell ref="W24:X24"/>
    <mergeCell ref="S23:T23"/>
    <mergeCell ref="S24:T24"/>
    <mergeCell ref="U23:V23"/>
    <mergeCell ref="U24:V24"/>
    <mergeCell ref="Q21:R21"/>
    <mergeCell ref="Q22:R22"/>
    <mergeCell ref="AF21:AG21"/>
    <mergeCell ref="AF22:AG22"/>
    <mergeCell ref="W21:X21"/>
    <mergeCell ref="W22:X22"/>
    <mergeCell ref="S21:T21"/>
    <mergeCell ref="S22:T22"/>
    <mergeCell ref="U21:V21"/>
    <mergeCell ref="U22:V22"/>
    <mergeCell ref="Q19:R19"/>
    <mergeCell ref="Q20:R20"/>
    <mergeCell ref="AF19:AG19"/>
    <mergeCell ref="AF20:AG20"/>
    <mergeCell ref="W19:X19"/>
    <mergeCell ref="W20:X20"/>
    <mergeCell ref="S19:T19"/>
    <mergeCell ref="S20:T20"/>
    <mergeCell ref="U19:V19"/>
    <mergeCell ref="U20:V20"/>
    <mergeCell ref="Q17:R17"/>
    <mergeCell ref="Q18:R18"/>
    <mergeCell ref="AF17:AG17"/>
    <mergeCell ref="AF18:AG18"/>
    <mergeCell ref="W17:X17"/>
    <mergeCell ref="W18:X18"/>
    <mergeCell ref="S17:T17"/>
    <mergeCell ref="S18:T18"/>
    <mergeCell ref="U17:V17"/>
    <mergeCell ref="U18:V18"/>
    <mergeCell ref="AF13:AG13"/>
    <mergeCell ref="AF14:AG14"/>
    <mergeCell ref="W15:X15"/>
    <mergeCell ref="W16:X16"/>
    <mergeCell ref="Q15:R15"/>
    <mergeCell ref="Q16:R16"/>
    <mergeCell ref="AF15:AG15"/>
    <mergeCell ref="AF16:AG16"/>
    <mergeCell ref="S15:T15"/>
    <mergeCell ref="S16:T16"/>
    <mergeCell ref="U15:V15"/>
    <mergeCell ref="U16:V16"/>
    <mergeCell ref="Q11:R11"/>
    <mergeCell ref="H8:L8"/>
    <mergeCell ref="M5:O5"/>
    <mergeCell ref="H5:L5"/>
    <mergeCell ref="H6:L6"/>
    <mergeCell ref="H7:L7"/>
    <mergeCell ref="U11:V11"/>
    <mergeCell ref="W11:X11"/>
    <mergeCell ref="W14:X14"/>
    <mergeCell ref="U14:V14"/>
    <mergeCell ref="Q14:R14"/>
    <mergeCell ref="W13:X13"/>
    <mergeCell ref="S13:T13"/>
    <mergeCell ref="U13:V13"/>
    <mergeCell ref="Q13:R13"/>
    <mergeCell ref="S14:T14"/>
  </mergeCells>
  <conditionalFormatting sqref="U13:U42 I13:K42 M13:S13 F13:G42 M14:P42 S14:S42 B13:D43 Q14:R43 W13:W43">
    <cfRule type="expression" dxfId="217" priority="12" stopIfTrue="1">
      <formula>WEEKDAY($B13)=7</formula>
    </cfRule>
    <cfRule type="expression" dxfId="216" priority="13" stopIfTrue="1">
      <formula>WEEKDAY($B13)=1</formula>
    </cfRule>
  </conditionalFormatting>
  <conditionalFormatting sqref="L13:L42">
    <cfRule type="expression" dxfId="215" priority="14" stopIfTrue="1">
      <formula>WEEKDAY($B13)=7</formula>
    </cfRule>
    <cfRule type="expression" dxfId="214" priority="15" stopIfTrue="1">
      <formula>WEEKDAY($B13)=1</formula>
    </cfRule>
    <cfRule type="expression" dxfId="213" priority="16" stopIfTrue="1">
      <formula>$AT13&gt;10</formula>
    </cfRule>
  </conditionalFormatting>
  <conditionalFormatting sqref="M13:M42">
    <cfRule type="expression" dxfId="212" priority="10" stopIfTrue="1">
      <formula>WEEKDAY($B13)=7</formula>
    </cfRule>
    <cfRule type="expression" dxfId="211" priority="11" stopIfTrue="1">
      <formula>WEEKDAY($B13)=1</formula>
    </cfRule>
  </conditionalFormatting>
  <conditionalFormatting sqref="M13:M42">
    <cfRule type="expression" dxfId="210" priority="8" stopIfTrue="1">
      <formula>WEEKDAY($B13)=7</formula>
    </cfRule>
    <cfRule type="expression" dxfId="209" priority="9" stopIfTrue="1">
      <formula>WEEKDAY($B13)=1</formula>
    </cfRule>
  </conditionalFormatting>
  <conditionalFormatting sqref="M13:M42">
    <cfRule type="expression" dxfId="208" priority="6" stopIfTrue="1">
      <formula>WEEKDAY($B13)=7</formula>
    </cfRule>
    <cfRule type="expression" dxfId="207" priority="7" stopIfTrue="1">
      <formula>WEEKDAY($B13)=1</formula>
    </cfRule>
  </conditionalFormatting>
  <conditionalFormatting sqref="E13:E42">
    <cfRule type="expression" dxfId="206" priority="4" stopIfTrue="1">
      <formula>WEEKDAY($C13)=7</formula>
    </cfRule>
    <cfRule type="expression" dxfId="205" priority="5" stopIfTrue="1">
      <formula>WEEKDAY($C13)=1</formula>
    </cfRule>
  </conditionalFormatting>
  <conditionalFormatting sqref="H13:H42">
    <cfRule type="expression" dxfId="204" priority="1" stopIfTrue="1">
      <formula>WEEKDAY($B13)=7</formula>
    </cfRule>
    <cfRule type="expression" dxfId="203" priority="2" stopIfTrue="1">
      <formula>WEEKDAY($B13)=1</formula>
    </cfRule>
    <cfRule type="expression" dxfId="202" priority="3" stopIfTrue="1">
      <formula>$AT13&gt;10</formula>
    </cfRule>
  </conditionalFormatting>
  <dataValidations disablePrompts="1" count="2">
    <dataValidation type="decimal" allowBlank="1" showInputMessage="1" showErrorMessage="1" error="Sie haben mehr als 7 Std. eingegeben. Max. Stunden: 7" sqref="M43" xr:uid="{00000000-0002-0000-0600-000000000000}">
      <formula1>0</formula1>
      <formula2>7</formula2>
    </dataValidation>
    <dataValidation type="custom" allowBlank="1" showInputMessage="1" showErrorMessage="1" error="Eingabe nur an Samstagen!_x000a_Max. 8 Stunden." sqref="M13:M42" xr:uid="{00000000-0002-0000-0600-000001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scale="99" orientation="portrait" horizontalDpi="4294967292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7"/>
  <dimension ref="A1:AV53"/>
  <sheetViews>
    <sheetView showGridLines="0" showRowColHeaders="0" showZeros="0" topLeftCell="B1" zoomScaleNormal="100" workbookViewId="0">
      <pane ySplit="12" topLeftCell="A13" activePane="bottomLeft" state="frozen"/>
      <selection activeCell="J13" sqref="J13"/>
      <selection pane="bottomLeft" activeCell="J13" sqref="J13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3.285156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3.425781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4" width="0" hidden="1" customWidth="1"/>
    <col min="45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02" t="str">
        <f>Persönliche_Daten!F12&amp;" "&amp;Persönliche_Daten!F2</f>
        <v>Mai 2025</v>
      </c>
      <c r="R2" s="56"/>
      <c r="S2" s="57"/>
      <c r="T2" s="57"/>
      <c r="U2" s="57"/>
      <c r="V2" s="57"/>
      <c r="W2" s="57"/>
      <c r="X2" s="58"/>
      <c r="Y2" s="19"/>
      <c r="Z2" s="110"/>
      <c r="AA2" s="19"/>
      <c r="AB2" s="89"/>
      <c r="AC2" s="19"/>
      <c r="AD2" s="19"/>
      <c r="AE2" s="19"/>
      <c r="AF2" s="20"/>
      <c r="AG2" s="20"/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1">
        <f>Persönliche_Daten!D7</f>
        <v>0</v>
      </c>
      <c r="I5" s="312"/>
      <c r="J5" s="312"/>
      <c r="K5" s="312"/>
      <c r="L5" s="312"/>
      <c r="M5" s="330" t="s">
        <v>35</v>
      </c>
      <c r="N5" s="331"/>
      <c r="O5" s="332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1" t="str">
        <f>Persönliche_Daten!D8</f>
        <v xml:space="preserve"> </v>
      </c>
      <c r="I6" s="312"/>
      <c r="J6" s="312"/>
      <c r="K6" s="312"/>
      <c r="L6" s="312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1">
        <f>Persönliche_Daten!D9</f>
        <v>0</v>
      </c>
      <c r="I7" s="312"/>
      <c r="J7" s="312"/>
      <c r="K7" s="312"/>
      <c r="L7" s="312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1">
        <f>Persönliche_Daten!D10</f>
        <v>0</v>
      </c>
      <c r="I8" s="312"/>
      <c r="J8" s="312"/>
      <c r="K8" s="312"/>
      <c r="L8" s="312"/>
      <c r="M8" s="104"/>
      <c r="N8" s="103" t="s">
        <v>38</v>
      </c>
      <c r="O8" s="146">
        <f>Jahresübersicht!H15</f>
        <v>0</v>
      </c>
      <c r="P8" s="1"/>
      <c r="Q8" s="72" t="s">
        <v>22</v>
      </c>
      <c r="R8" s="144">
        <f>Persönliche_Daten!G12</f>
        <v>0</v>
      </c>
      <c r="S8" s="144">
        <f>Persönliche_Daten!H12</f>
        <v>0</v>
      </c>
      <c r="T8" s="144">
        <f>Persönliche_Daten!I12</f>
        <v>0</v>
      </c>
      <c r="U8" s="144">
        <f>Persönliche_Daten!J12</f>
        <v>0</v>
      </c>
      <c r="V8" s="144">
        <f>Persönliche_Daten!K12</f>
        <v>0</v>
      </c>
      <c r="W8" s="144">
        <f>Persönliche_Daten!L12</f>
        <v>0</v>
      </c>
      <c r="X8" s="145">
        <f>Persönliche_Daten!M12</f>
        <v>0</v>
      </c>
      <c r="Y8" s="26"/>
      <c r="Z8" s="113"/>
      <c r="AA8" s="26"/>
      <c r="AB8" s="92"/>
      <c r="AC8" s="26"/>
      <c r="AD8" s="26"/>
      <c r="AE8" s="26"/>
      <c r="AF8" s="25"/>
      <c r="AG8" s="26"/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05" t="s">
        <v>17</v>
      </c>
      <c r="R11" s="306"/>
      <c r="S11" s="49"/>
      <c r="T11" s="49" t="s">
        <v>18</v>
      </c>
      <c r="U11" s="304" t="s">
        <v>19</v>
      </c>
      <c r="V11" s="304"/>
      <c r="W11" s="304" t="s">
        <v>20</v>
      </c>
      <c r="X11" s="307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41" t="s">
        <v>79</v>
      </c>
      <c r="AT11" s="241" t="s">
        <v>78</v>
      </c>
      <c r="AU11" s="121" t="s">
        <v>80</v>
      </c>
      <c r="AV11" s="242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W48</f>
        <v>-7.9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  <c r="AV12">
        <f>April!AV43</f>
        <v>0</v>
      </c>
    </row>
    <row r="13" spans="2:48" s="10" customFormat="1" ht="15" customHeight="1" x14ac:dyDescent="0.2">
      <c r="B13" s="228">
        <f>Persönliche_Daten!N12</f>
        <v>45778</v>
      </c>
      <c r="C13" s="231">
        <f>WEEKDAY(B13)</f>
        <v>5</v>
      </c>
      <c r="D13" s="234">
        <f>Persönliche_Daten!N12</f>
        <v>45778</v>
      </c>
      <c r="E13" s="281" t="str">
        <f>IFERROR(VLOOKUP($D13,Feiertage!$A$4:$C$31,2,FALSE),"")</f>
        <v>x</v>
      </c>
      <c r="F13" s="78"/>
      <c r="G13" s="78" t="s">
        <v>26</v>
      </c>
      <c r="H13" s="79" t="str">
        <f>IFERROR(VLOOKUP($D13,Feiertage!$A$4:$C$31,3,FALSE),"")</f>
        <v>Tag der Arbeit</v>
      </c>
      <c r="I13" s="35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00">
        <f>IF(E13="o",3.95,IF(OR(E13&gt;" ",F13&gt;" ",G13&gt;" "),0,HLOOKUP(C13,$R$7:$X$8,2,FALSE)))</f>
        <v>0</v>
      </c>
      <c r="R13" s="301"/>
      <c r="S13" s="302">
        <f>IF(F13&gt;" ",0,IF(G13&gt;" ",0,IF(L13&gt;0,L13,0)))</f>
        <v>0</v>
      </c>
      <c r="T13" s="303"/>
      <c r="U13" s="297">
        <f>IF(OR(Q13&gt;0,S13&lt;&gt;0),ROUND(S13-Q13,2),0)</f>
        <v>0</v>
      </c>
      <c r="V13" s="308"/>
      <c r="W13" s="297">
        <f>ROUND(U13,2)</f>
        <v>0</v>
      </c>
      <c r="X13" s="298"/>
      <c r="Y13" s="9"/>
      <c r="Z13" s="115">
        <f>Z12+U13</f>
        <v>-7.9</v>
      </c>
      <c r="AA13" s="9"/>
      <c r="AB13" s="96">
        <f>IF(F13="x",1,0)</f>
        <v>0</v>
      </c>
      <c r="AC13" s="9"/>
      <c r="AD13" s="9"/>
      <c r="AE13" s="9"/>
      <c r="AF13" s="299">
        <f t="shared" ref="AF13:AF43" si="1">IF(B13=$R$7,$R$12,IF(B13=$S$7,$S$12,IF(B13=$T$7,$T$12,IF(B13=$U$7,$U$12,IF(B13=$V$7,$V$12,IF(B13=$W$7,$W$12,IF(B13=$X$7,$X$12,0)))))))</f>
        <v>0</v>
      </c>
      <c r="AG13" s="299"/>
      <c r="AH13" s="28"/>
      <c r="AI13" s="28">
        <f>IF(E13="x",AF13-AF13,IF(F13="x",AF13-AF13,IF(G13="x",AF13-AF13,AF13)))</f>
        <v>0</v>
      </c>
      <c r="AJ13" s="9"/>
      <c r="AO13" s="215" t="b">
        <f t="shared" ref="AO13:AO19" si="2">IF(B13="So",IF(J13&lt;10,L13,J13))</f>
        <v>0</v>
      </c>
      <c r="AP13" s="215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AV12+AU13</f>
        <v>0</v>
      </c>
    </row>
    <row r="14" spans="2:48" s="10" customFormat="1" ht="15" customHeight="1" x14ac:dyDescent="0.2">
      <c r="B14" s="228">
        <f>B13+1</f>
        <v>45779</v>
      </c>
      <c r="C14" s="231">
        <f>WEEKDAY(B14)</f>
        <v>6</v>
      </c>
      <c r="D14" s="234">
        <f>D13+1</f>
        <v>45779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35"/>
      <c r="J14" s="213"/>
      <c r="K14" s="213"/>
      <c r="L14" s="80">
        <f t="shared" ref="L14:L43" si="3">AT14</f>
        <v>0</v>
      </c>
      <c r="M14" s="212"/>
      <c r="N14" s="80">
        <f t="shared" ref="N14:N43" si="4">IF(C14=1,L14,0)</f>
        <v>0</v>
      </c>
      <c r="O14" s="80">
        <f t="shared" ref="O14:O43" si="5">IF(AP14=FALSE,0,L14)</f>
        <v>0</v>
      </c>
      <c r="P14" s="5"/>
      <c r="Q14" s="300">
        <f t="shared" ref="Q14:Q40" si="6">IF(E14="o",3.95,IF(OR(E14&gt;" ",F14&gt;" ",G14&gt;" "),0,HLOOKUP(C14,$R$7:$X$8,2,FALSE)))</f>
        <v>0</v>
      </c>
      <c r="R14" s="301"/>
      <c r="S14" s="302">
        <f t="shared" ref="S14:S43" si="7">IF(F14&gt;" ",0,IF(G14&gt;" ",0,IF(L14&gt;0,L14,0)))</f>
        <v>0</v>
      </c>
      <c r="T14" s="303"/>
      <c r="U14" s="297">
        <f t="shared" ref="U14:U43" si="8">IF(OR(Q14&gt;0,S14&lt;&gt;0),ROUND(S14-Q14,2),0)</f>
        <v>0</v>
      </c>
      <c r="V14" s="308"/>
      <c r="W14" s="297">
        <f>ROUND(W13+U14,2)</f>
        <v>0</v>
      </c>
      <c r="X14" s="298"/>
      <c r="Y14" s="9"/>
      <c r="Z14" s="115">
        <f>Z13+U14</f>
        <v>-7.9</v>
      </c>
      <c r="AA14" s="9"/>
      <c r="AB14" s="96">
        <f t="shared" ref="AB14:AB43" si="9">IF(F14="x",1,0)</f>
        <v>0</v>
      </c>
      <c r="AC14" s="9"/>
      <c r="AD14" s="9"/>
      <c r="AE14" s="9"/>
      <c r="AF14" s="299">
        <f t="shared" si="1"/>
        <v>0</v>
      </c>
      <c r="AG14" s="299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2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8">
        <f t="shared" ref="B15:B40" si="16">B14+1</f>
        <v>45780</v>
      </c>
      <c r="C15" s="231">
        <f t="shared" ref="C15:C40" si="17">WEEKDAY(B15)</f>
        <v>7</v>
      </c>
      <c r="D15" s="234">
        <f t="shared" ref="D15:D40" si="18">D14+1</f>
        <v>45780</v>
      </c>
      <c r="E15" s="281" t="str">
        <f>IFERROR(VLOOKUP($D15,Feiertage!$A$4:$C$31,2,FALSE),"")</f>
        <v/>
      </c>
      <c r="F15" s="78"/>
      <c r="G15" s="78"/>
      <c r="H15" s="79" t="str">
        <f>IFERROR(VLOOKUP($D15,Feiertage!$A$4:$C$31,3,FALSE),"")</f>
        <v/>
      </c>
      <c r="I15" s="35"/>
      <c r="J15" s="214"/>
      <c r="K15" s="214"/>
      <c r="L15" s="80">
        <f t="shared" si="3"/>
        <v>0</v>
      </c>
      <c r="M15" s="212"/>
      <c r="N15" s="80">
        <f t="shared" si="4"/>
        <v>0</v>
      </c>
      <c r="O15" s="80">
        <f t="shared" si="5"/>
        <v>0</v>
      </c>
      <c r="P15" s="4"/>
      <c r="Q15" s="300">
        <f t="shared" si="6"/>
        <v>0</v>
      </c>
      <c r="R15" s="301"/>
      <c r="S15" s="302">
        <f t="shared" si="7"/>
        <v>0</v>
      </c>
      <c r="T15" s="303"/>
      <c r="U15" s="297">
        <f t="shared" si="8"/>
        <v>0</v>
      </c>
      <c r="V15" s="308"/>
      <c r="W15" s="297">
        <f t="shared" ref="W15:W40" si="19">ROUND(W14+U15,2)</f>
        <v>0</v>
      </c>
      <c r="X15" s="298"/>
      <c r="Y15" s="9"/>
      <c r="Z15" s="115">
        <f t="shared" ref="Z15:Z40" si="20">Z14+U15</f>
        <v>-7.9</v>
      </c>
      <c r="AA15" s="9"/>
      <c r="AB15" s="96">
        <f t="shared" si="9"/>
        <v>0</v>
      </c>
      <c r="AC15" s="9"/>
      <c r="AD15" s="9"/>
      <c r="AE15" s="9"/>
      <c r="AF15" s="299">
        <f t="shared" si="1"/>
        <v>0</v>
      </c>
      <c r="AG15" s="299"/>
      <c r="AH15" s="28"/>
      <c r="AI15" s="28">
        <f t="shared" si="10"/>
        <v>0</v>
      </c>
      <c r="AO15" s="215" t="b">
        <f t="shared" si="2"/>
        <v>0</v>
      </c>
      <c r="AP15" s="215" t="b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8">
        <f t="shared" si="16"/>
        <v>45781</v>
      </c>
      <c r="C16" s="231">
        <f t="shared" si="17"/>
        <v>1</v>
      </c>
      <c r="D16" s="234">
        <f t="shared" si="18"/>
        <v>45781</v>
      </c>
      <c r="E16" s="281" t="str">
        <f>IFERROR(VLOOKUP($D16,Feiertage!$A$4:$C$31,2,FALSE),"")</f>
        <v/>
      </c>
      <c r="F16" s="81"/>
      <c r="G16" s="81"/>
      <c r="H16" s="79" t="str">
        <f>IFERROR(VLOOKUP($D16,Feiertage!$A$4:$C$31,3,FALSE),"")</f>
        <v/>
      </c>
      <c r="I16" s="35"/>
      <c r="J16" s="214"/>
      <c r="K16" s="214"/>
      <c r="L16" s="80">
        <f t="shared" si="3"/>
        <v>0</v>
      </c>
      <c r="M16" s="212"/>
      <c r="N16" s="80">
        <f t="shared" si="4"/>
        <v>0</v>
      </c>
      <c r="O16" s="80">
        <f t="shared" si="5"/>
        <v>0</v>
      </c>
      <c r="P16" s="4"/>
      <c r="Q16" s="300">
        <f t="shared" si="6"/>
        <v>0</v>
      </c>
      <c r="R16" s="301"/>
      <c r="S16" s="302">
        <f t="shared" si="7"/>
        <v>0</v>
      </c>
      <c r="T16" s="303"/>
      <c r="U16" s="297">
        <f t="shared" si="8"/>
        <v>0</v>
      </c>
      <c r="V16" s="308"/>
      <c r="W16" s="297">
        <f t="shared" si="19"/>
        <v>0</v>
      </c>
      <c r="X16" s="298"/>
      <c r="Y16" s="9"/>
      <c r="Z16" s="115">
        <f t="shared" si="20"/>
        <v>-7.9</v>
      </c>
      <c r="AA16" s="9"/>
      <c r="AB16" s="96">
        <f t="shared" si="9"/>
        <v>0</v>
      </c>
      <c r="AC16" s="9"/>
      <c r="AD16" s="9"/>
      <c r="AE16" s="9"/>
      <c r="AF16" s="299">
        <f t="shared" si="1"/>
        <v>0</v>
      </c>
      <c r="AG16" s="299"/>
      <c r="AH16" s="28"/>
      <c r="AI16" s="28">
        <f t="shared" si="10"/>
        <v>0</v>
      </c>
      <c r="AO16" s="215" t="b">
        <f t="shared" si="2"/>
        <v>0</v>
      </c>
      <c r="AP16" s="215" t="b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48" s="10" customFormat="1" ht="15" customHeight="1" x14ac:dyDescent="0.2">
      <c r="B17" s="228">
        <f t="shared" si="16"/>
        <v>45782</v>
      </c>
      <c r="C17" s="231">
        <f t="shared" si="17"/>
        <v>2</v>
      </c>
      <c r="D17" s="234">
        <f t="shared" si="18"/>
        <v>45782</v>
      </c>
      <c r="E17" s="281" t="str">
        <f>IFERROR(VLOOKUP($D17,Feiertage!$A$4:$C$31,2,FALSE),"")</f>
        <v/>
      </c>
      <c r="F17" s="81"/>
      <c r="G17" s="81"/>
      <c r="H17" s="79" t="str">
        <f>IFERROR(VLOOKUP($D17,Feiertage!$A$4:$C$31,3,FALSE),"")</f>
        <v/>
      </c>
      <c r="I17" s="35"/>
      <c r="J17" s="214"/>
      <c r="K17" s="214"/>
      <c r="L17" s="80">
        <f t="shared" si="3"/>
        <v>0</v>
      </c>
      <c r="M17" s="212"/>
      <c r="N17" s="80">
        <f t="shared" si="4"/>
        <v>0</v>
      </c>
      <c r="O17" s="80">
        <f t="shared" si="5"/>
        <v>0</v>
      </c>
      <c r="P17" s="4"/>
      <c r="Q17" s="300">
        <f t="shared" si="6"/>
        <v>0</v>
      </c>
      <c r="R17" s="301"/>
      <c r="S17" s="302">
        <f t="shared" si="7"/>
        <v>0</v>
      </c>
      <c r="T17" s="303"/>
      <c r="U17" s="297">
        <f t="shared" si="8"/>
        <v>0</v>
      </c>
      <c r="V17" s="308"/>
      <c r="W17" s="297">
        <f t="shared" si="19"/>
        <v>0</v>
      </c>
      <c r="X17" s="298"/>
      <c r="Y17" s="9"/>
      <c r="Z17" s="115">
        <f t="shared" si="20"/>
        <v>-7.9</v>
      </c>
      <c r="AA17" s="9"/>
      <c r="AB17" s="96">
        <f t="shared" si="9"/>
        <v>0</v>
      </c>
      <c r="AC17" s="9"/>
      <c r="AD17" s="9"/>
      <c r="AE17" s="9"/>
      <c r="AF17" s="299">
        <f t="shared" si="1"/>
        <v>0</v>
      </c>
      <c r="AG17" s="299"/>
      <c r="AH17" s="28"/>
      <c r="AI17" s="28">
        <f t="shared" si="10"/>
        <v>0</v>
      </c>
      <c r="AO17" s="215" t="b">
        <f t="shared" si="2"/>
        <v>0</v>
      </c>
      <c r="AP17" s="215" t="b">
        <f t="shared" si="11"/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48" s="10" customFormat="1" ht="15" customHeight="1" x14ac:dyDescent="0.2">
      <c r="B18" s="228">
        <f t="shared" si="16"/>
        <v>45783</v>
      </c>
      <c r="C18" s="231">
        <f t="shared" si="17"/>
        <v>3</v>
      </c>
      <c r="D18" s="234">
        <f t="shared" si="18"/>
        <v>45783</v>
      </c>
      <c r="E18" s="281" t="str">
        <f>IFERROR(VLOOKUP($D18,Feiertage!$A$4:$C$31,2,FALSE),"")</f>
        <v/>
      </c>
      <c r="F18" s="78"/>
      <c r="G18" s="78"/>
      <c r="H18" s="79" t="str">
        <f>IFERROR(VLOOKUP($D18,Feiertage!$A$4:$C$31,3,FALSE),"")</f>
        <v/>
      </c>
      <c r="I18" s="35"/>
      <c r="J18" s="214"/>
      <c r="K18" s="214"/>
      <c r="L18" s="80">
        <f t="shared" si="3"/>
        <v>0</v>
      </c>
      <c r="M18" s="212"/>
      <c r="N18" s="80">
        <f t="shared" si="4"/>
        <v>0</v>
      </c>
      <c r="O18" s="80">
        <f t="shared" si="5"/>
        <v>0</v>
      </c>
      <c r="P18" s="4"/>
      <c r="Q18" s="300">
        <f t="shared" si="6"/>
        <v>0</v>
      </c>
      <c r="R18" s="301"/>
      <c r="S18" s="302">
        <f t="shared" si="7"/>
        <v>0</v>
      </c>
      <c r="T18" s="303"/>
      <c r="U18" s="297">
        <f t="shared" si="8"/>
        <v>0</v>
      </c>
      <c r="V18" s="308"/>
      <c r="W18" s="297">
        <f t="shared" si="19"/>
        <v>0</v>
      </c>
      <c r="X18" s="298"/>
      <c r="Y18" s="9"/>
      <c r="Z18" s="115">
        <f t="shared" si="20"/>
        <v>-7.9</v>
      </c>
      <c r="AA18" s="9"/>
      <c r="AB18" s="96">
        <f t="shared" si="9"/>
        <v>0</v>
      </c>
      <c r="AC18" s="9"/>
      <c r="AD18" s="9"/>
      <c r="AE18" s="9"/>
      <c r="AF18" s="299">
        <f t="shared" si="1"/>
        <v>0</v>
      </c>
      <c r="AG18" s="299"/>
      <c r="AH18" s="28"/>
      <c r="AI18" s="28">
        <f t="shared" si="10"/>
        <v>0</v>
      </c>
      <c r="AO18" s="215" t="b">
        <f t="shared" si="2"/>
        <v>0</v>
      </c>
      <c r="AP18" s="215" t="b">
        <f t="shared" si="11"/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48" s="10" customFormat="1" ht="15" customHeight="1" x14ac:dyDescent="0.2">
      <c r="B19" s="228">
        <f t="shared" si="16"/>
        <v>45784</v>
      </c>
      <c r="C19" s="231">
        <f t="shared" si="17"/>
        <v>4</v>
      </c>
      <c r="D19" s="234">
        <f t="shared" si="18"/>
        <v>45784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35"/>
      <c r="J19" s="211"/>
      <c r="K19" s="211"/>
      <c r="L19" s="80">
        <f t="shared" si="3"/>
        <v>0</v>
      </c>
      <c r="M19" s="212"/>
      <c r="N19" s="80">
        <f t="shared" si="4"/>
        <v>0</v>
      </c>
      <c r="O19" s="80">
        <f t="shared" si="5"/>
        <v>0</v>
      </c>
      <c r="P19" s="4"/>
      <c r="Q19" s="300">
        <f t="shared" si="6"/>
        <v>0</v>
      </c>
      <c r="R19" s="301"/>
      <c r="S19" s="302">
        <f t="shared" si="7"/>
        <v>0</v>
      </c>
      <c r="T19" s="303"/>
      <c r="U19" s="297">
        <f t="shared" si="8"/>
        <v>0</v>
      </c>
      <c r="V19" s="308"/>
      <c r="W19" s="297">
        <f t="shared" si="19"/>
        <v>0</v>
      </c>
      <c r="X19" s="298"/>
      <c r="Y19" s="9"/>
      <c r="Z19" s="115">
        <f t="shared" si="20"/>
        <v>-7.9</v>
      </c>
      <c r="AA19" s="9"/>
      <c r="AB19" s="96">
        <f t="shared" si="9"/>
        <v>0</v>
      </c>
      <c r="AC19" s="9"/>
      <c r="AD19" s="9"/>
      <c r="AE19" s="9"/>
      <c r="AF19" s="299">
        <f t="shared" si="1"/>
        <v>0</v>
      </c>
      <c r="AG19" s="299"/>
      <c r="AI19" s="28">
        <f t="shared" si="10"/>
        <v>0</v>
      </c>
      <c r="AO19" s="215" t="b">
        <f t="shared" si="2"/>
        <v>0</v>
      </c>
      <c r="AP19" s="215" t="b">
        <f t="shared" si="11"/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</row>
    <row r="20" spans="2:48" s="10" customFormat="1" ht="15" customHeight="1" x14ac:dyDescent="0.2">
      <c r="B20" s="228">
        <f t="shared" si="16"/>
        <v>45785</v>
      </c>
      <c r="C20" s="231">
        <f t="shared" si="17"/>
        <v>5</v>
      </c>
      <c r="D20" s="234">
        <f t="shared" si="18"/>
        <v>45785</v>
      </c>
      <c r="E20" s="281" t="str">
        <f>IFERROR(VLOOKUP($D20,Feiertage!$A$4:$C$31,2,FALSE),"")</f>
        <v/>
      </c>
      <c r="F20" s="78"/>
      <c r="G20" s="78"/>
      <c r="H20" s="79" t="str">
        <f>IFERROR(VLOOKUP($D20,Feiertage!$A$4:$C$31,3,FALSE),"")</f>
        <v/>
      </c>
      <c r="I20" s="35"/>
      <c r="J20" s="211"/>
      <c r="K20" s="211"/>
      <c r="L20" s="80">
        <f t="shared" si="3"/>
        <v>0</v>
      </c>
      <c r="M20" s="212"/>
      <c r="N20" s="80">
        <f t="shared" si="4"/>
        <v>0</v>
      </c>
      <c r="O20" s="80">
        <f t="shared" si="5"/>
        <v>0</v>
      </c>
      <c r="P20" s="4"/>
      <c r="Q20" s="300">
        <f t="shared" si="6"/>
        <v>0</v>
      </c>
      <c r="R20" s="301"/>
      <c r="S20" s="302">
        <f t="shared" si="7"/>
        <v>0</v>
      </c>
      <c r="T20" s="303"/>
      <c r="U20" s="297">
        <f t="shared" si="8"/>
        <v>0</v>
      </c>
      <c r="V20" s="308"/>
      <c r="W20" s="297">
        <f t="shared" si="19"/>
        <v>0</v>
      </c>
      <c r="X20" s="298"/>
      <c r="Y20" s="9"/>
      <c r="Z20" s="115">
        <f t="shared" si="20"/>
        <v>-7.9</v>
      </c>
      <c r="AA20" s="9"/>
      <c r="AB20" s="96">
        <f t="shared" si="9"/>
        <v>0</v>
      </c>
      <c r="AC20" s="9"/>
      <c r="AD20" s="9"/>
      <c r="AE20" s="9"/>
      <c r="AF20" s="299">
        <f t="shared" si="1"/>
        <v>0</v>
      </c>
      <c r="AG20" s="299"/>
      <c r="AI20" s="28">
        <f t="shared" si="10"/>
        <v>0</v>
      </c>
      <c r="AO20" s="215" t="b">
        <f t="shared" ref="AO20:AO43" si="22">IF(B20="So",IF(J20&lt;10,L20,J20))</f>
        <v>0</v>
      </c>
      <c r="AP20" s="215" t="b">
        <f t="shared" si="11"/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48" s="10" customFormat="1" ht="15" customHeight="1" x14ac:dyDescent="0.2">
      <c r="B21" s="228">
        <f t="shared" si="16"/>
        <v>45786</v>
      </c>
      <c r="C21" s="231">
        <f t="shared" si="17"/>
        <v>6</v>
      </c>
      <c r="D21" s="234">
        <f t="shared" si="18"/>
        <v>45786</v>
      </c>
      <c r="E21" s="281" t="str">
        <f>IFERROR(VLOOKUP($D21,Feiertage!$A$4:$C$31,2,FALSE),"")</f>
        <v/>
      </c>
      <c r="F21" s="78"/>
      <c r="G21" s="78"/>
      <c r="H21" s="79" t="str">
        <f>IFERROR(VLOOKUP($D21,Feiertage!$A$4:$C$31,3,FALSE),"")</f>
        <v/>
      </c>
      <c r="I21" s="35"/>
      <c r="J21" s="213"/>
      <c r="K21" s="213"/>
      <c r="L21" s="80">
        <f t="shared" si="3"/>
        <v>0</v>
      </c>
      <c r="M21" s="212"/>
      <c r="N21" s="80">
        <f t="shared" si="4"/>
        <v>0</v>
      </c>
      <c r="O21" s="80">
        <f t="shared" si="5"/>
        <v>0</v>
      </c>
      <c r="P21" s="4"/>
      <c r="Q21" s="300">
        <f t="shared" si="6"/>
        <v>0</v>
      </c>
      <c r="R21" s="301"/>
      <c r="S21" s="302">
        <f>IF(F21&gt;" ",0,IF(G21&gt;" ",0,IF(L21&gt;0,L21,0)))</f>
        <v>0</v>
      </c>
      <c r="T21" s="303"/>
      <c r="U21" s="297">
        <f t="shared" si="8"/>
        <v>0</v>
      </c>
      <c r="V21" s="308"/>
      <c r="W21" s="297">
        <f t="shared" si="19"/>
        <v>0</v>
      </c>
      <c r="X21" s="298"/>
      <c r="Y21" s="9"/>
      <c r="Z21" s="115">
        <f t="shared" si="20"/>
        <v>-7.9</v>
      </c>
      <c r="AA21" s="9"/>
      <c r="AB21" s="96">
        <f>IF(F21="x",1,0)</f>
        <v>0</v>
      </c>
      <c r="AC21" s="9"/>
      <c r="AD21" s="9"/>
      <c r="AE21" s="9"/>
      <c r="AF21" s="299">
        <f t="shared" si="1"/>
        <v>0</v>
      </c>
      <c r="AG21" s="299"/>
      <c r="AI21" s="28">
        <f>IF(E21="x",AF21-AF21,IF(F21="x",AF21-AF21,IF(G21="x",AF21-AF21,AF21)))</f>
        <v>0</v>
      </c>
      <c r="AO21" s="215" t="b">
        <f t="shared" si="22"/>
        <v>0</v>
      </c>
      <c r="AP21" s="215" t="b">
        <f>IF(E21="x",IF(J21&lt;10,L21,J21))</f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48" s="10" customFormat="1" ht="15" customHeight="1" x14ac:dyDescent="0.2">
      <c r="B22" s="228">
        <f t="shared" si="16"/>
        <v>45787</v>
      </c>
      <c r="C22" s="231">
        <f t="shared" si="17"/>
        <v>7</v>
      </c>
      <c r="D22" s="234">
        <f t="shared" si="18"/>
        <v>45787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35"/>
      <c r="J22" s="214"/>
      <c r="K22" s="214"/>
      <c r="L22" s="80">
        <f t="shared" si="3"/>
        <v>0</v>
      </c>
      <c r="M22" s="212"/>
      <c r="N22" s="80">
        <f t="shared" si="4"/>
        <v>0</v>
      </c>
      <c r="O22" s="80">
        <f t="shared" si="5"/>
        <v>0</v>
      </c>
      <c r="P22" s="4"/>
      <c r="Q22" s="300">
        <f t="shared" si="6"/>
        <v>0</v>
      </c>
      <c r="R22" s="301"/>
      <c r="S22" s="302">
        <f t="shared" si="7"/>
        <v>0</v>
      </c>
      <c r="T22" s="303"/>
      <c r="U22" s="297">
        <f t="shared" si="8"/>
        <v>0</v>
      </c>
      <c r="V22" s="308"/>
      <c r="W22" s="297">
        <f t="shared" si="19"/>
        <v>0</v>
      </c>
      <c r="X22" s="298"/>
      <c r="Y22" s="9"/>
      <c r="Z22" s="115">
        <f t="shared" si="20"/>
        <v>-7.9</v>
      </c>
      <c r="AA22" s="9"/>
      <c r="AB22" s="96">
        <f t="shared" si="9"/>
        <v>0</v>
      </c>
      <c r="AC22" s="9"/>
      <c r="AD22" s="9"/>
      <c r="AE22" s="9"/>
      <c r="AF22" s="299">
        <f t="shared" si="1"/>
        <v>0</v>
      </c>
      <c r="AG22" s="299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48" s="10" customFormat="1" ht="15" customHeight="1" x14ac:dyDescent="0.2">
      <c r="B23" s="228">
        <f t="shared" si="16"/>
        <v>45788</v>
      </c>
      <c r="C23" s="231">
        <f t="shared" si="17"/>
        <v>1</v>
      </c>
      <c r="D23" s="234">
        <f t="shared" si="18"/>
        <v>45788</v>
      </c>
      <c r="E23" s="281">
        <f>IFERROR(VLOOKUP($D23,Feiertage!$A$4:$C$31,2,FALSE),"")</f>
        <v>0</v>
      </c>
      <c r="F23" s="78"/>
      <c r="G23" s="78"/>
      <c r="H23" s="79" t="str">
        <f>IFERROR(VLOOKUP($D23,Feiertage!$A$4:$C$31,3,FALSE),"")</f>
        <v>Muttertag</v>
      </c>
      <c r="I23" s="35"/>
      <c r="J23" s="214"/>
      <c r="K23" s="214"/>
      <c r="L23" s="80">
        <f t="shared" si="3"/>
        <v>0</v>
      </c>
      <c r="M23" s="212"/>
      <c r="N23" s="80">
        <f t="shared" si="4"/>
        <v>0</v>
      </c>
      <c r="O23" s="80">
        <f t="shared" si="5"/>
        <v>0</v>
      </c>
      <c r="P23" s="4"/>
      <c r="Q23" s="300">
        <f t="shared" si="6"/>
        <v>0</v>
      </c>
      <c r="R23" s="301"/>
      <c r="S23" s="302">
        <f t="shared" si="7"/>
        <v>0</v>
      </c>
      <c r="T23" s="303"/>
      <c r="U23" s="297">
        <f t="shared" si="8"/>
        <v>0</v>
      </c>
      <c r="V23" s="308"/>
      <c r="W23" s="297">
        <f t="shared" si="19"/>
        <v>0</v>
      </c>
      <c r="X23" s="298"/>
      <c r="Y23" s="9"/>
      <c r="Z23" s="115">
        <f t="shared" si="20"/>
        <v>-7.9</v>
      </c>
      <c r="AA23" s="9"/>
      <c r="AB23" s="96">
        <f t="shared" si="9"/>
        <v>0</v>
      </c>
      <c r="AC23" s="9"/>
      <c r="AD23" s="9"/>
      <c r="AE23" s="9"/>
      <c r="AF23" s="299">
        <f t="shared" si="1"/>
        <v>0</v>
      </c>
      <c r="AG23" s="299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48" s="10" customFormat="1" ht="15" customHeight="1" x14ac:dyDescent="0.2">
      <c r="B24" s="228">
        <f t="shared" si="16"/>
        <v>45789</v>
      </c>
      <c r="C24" s="231">
        <f t="shared" si="17"/>
        <v>2</v>
      </c>
      <c r="D24" s="234">
        <f t="shared" si="18"/>
        <v>45789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35"/>
      <c r="J24" s="214"/>
      <c r="K24" s="214"/>
      <c r="L24" s="80">
        <f t="shared" si="3"/>
        <v>0</v>
      </c>
      <c r="M24" s="212"/>
      <c r="N24" s="80">
        <f t="shared" si="4"/>
        <v>0</v>
      </c>
      <c r="O24" s="80">
        <f t="shared" si="5"/>
        <v>0</v>
      </c>
      <c r="P24" s="4"/>
      <c r="Q24" s="300">
        <f t="shared" si="6"/>
        <v>0</v>
      </c>
      <c r="R24" s="301"/>
      <c r="S24" s="302">
        <f t="shared" si="7"/>
        <v>0</v>
      </c>
      <c r="T24" s="303"/>
      <c r="U24" s="297">
        <f t="shared" si="8"/>
        <v>0</v>
      </c>
      <c r="V24" s="308"/>
      <c r="W24" s="297">
        <f t="shared" si="19"/>
        <v>0</v>
      </c>
      <c r="X24" s="298"/>
      <c r="Y24" s="9"/>
      <c r="Z24" s="115">
        <f t="shared" si="20"/>
        <v>-7.9</v>
      </c>
      <c r="AA24" s="9"/>
      <c r="AB24" s="96">
        <f t="shared" si="9"/>
        <v>0</v>
      </c>
      <c r="AC24" s="9"/>
      <c r="AD24" s="9"/>
      <c r="AE24" s="9"/>
      <c r="AF24" s="299">
        <f t="shared" si="1"/>
        <v>0</v>
      </c>
      <c r="AG24" s="299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48" s="10" customFormat="1" ht="15" customHeight="1" x14ac:dyDescent="0.2">
      <c r="B25" s="228">
        <f t="shared" si="16"/>
        <v>45790</v>
      </c>
      <c r="C25" s="231">
        <f t="shared" si="17"/>
        <v>3</v>
      </c>
      <c r="D25" s="234">
        <f t="shared" si="18"/>
        <v>45790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35"/>
      <c r="J25" s="213"/>
      <c r="K25" s="213"/>
      <c r="L25" s="80">
        <f t="shared" si="3"/>
        <v>0</v>
      </c>
      <c r="M25" s="212"/>
      <c r="N25" s="80">
        <f t="shared" si="4"/>
        <v>0</v>
      </c>
      <c r="O25" s="80">
        <f t="shared" si="5"/>
        <v>0</v>
      </c>
      <c r="P25" s="4"/>
      <c r="Q25" s="300">
        <f t="shared" si="6"/>
        <v>0</v>
      </c>
      <c r="R25" s="301"/>
      <c r="S25" s="302">
        <f t="shared" si="7"/>
        <v>0</v>
      </c>
      <c r="T25" s="303"/>
      <c r="U25" s="297">
        <f t="shared" si="8"/>
        <v>0</v>
      </c>
      <c r="V25" s="308"/>
      <c r="W25" s="297">
        <f t="shared" si="19"/>
        <v>0</v>
      </c>
      <c r="X25" s="298"/>
      <c r="Y25" s="9"/>
      <c r="Z25" s="115">
        <f t="shared" si="20"/>
        <v>-7.9</v>
      </c>
      <c r="AA25" s="9"/>
      <c r="AB25" s="96">
        <f t="shared" si="9"/>
        <v>0</v>
      </c>
      <c r="AC25" s="9"/>
      <c r="AD25" s="9"/>
      <c r="AE25" s="9"/>
      <c r="AF25" s="299">
        <f t="shared" si="1"/>
        <v>0</v>
      </c>
      <c r="AG25" s="299"/>
      <c r="AI25" s="28">
        <f t="shared" si="10"/>
        <v>0</v>
      </c>
      <c r="AO25" s="215" t="b">
        <f t="shared" si="22"/>
        <v>0</v>
      </c>
      <c r="AP25" s="215" t="b">
        <f t="shared" si="11"/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48" s="10" customFormat="1" ht="15" customHeight="1" x14ac:dyDescent="0.2">
      <c r="B26" s="228">
        <f t="shared" si="16"/>
        <v>45791</v>
      </c>
      <c r="C26" s="231">
        <f t="shared" si="17"/>
        <v>4</v>
      </c>
      <c r="D26" s="234">
        <f t="shared" si="18"/>
        <v>45791</v>
      </c>
      <c r="E26" s="281" t="str">
        <f>IFERROR(VLOOKUP($D26,Feiertage!$A$4:$C$31,2,FALSE),"")</f>
        <v/>
      </c>
      <c r="F26" s="78"/>
      <c r="G26" s="78"/>
      <c r="H26" s="79" t="str">
        <f>IFERROR(VLOOKUP($D26,Feiertage!$A$4:$C$31,3,FALSE),"")</f>
        <v/>
      </c>
      <c r="I26" s="35"/>
      <c r="J26" s="211"/>
      <c r="K26" s="211"/>
      <c r="L26" s="80">
        <f t="shared" si="3"/>
        <v>0</v>
      </c>
      <c r="M26" s="212"/>
      <c r="N26" s="80">
        <f t="shared" si="4"/>
        <v>0</v>
      </c>
      <c r="O26" s="80">
        <f t="shared" si="5"/>
        <v>0</v>
      </c>
      <c r="P26" s="4"/>
      <c r="Q26" s="300">
        <f t="shared" si="6"/>
        <v>0</v>
      </c>
      <c r="R26" s="301"/>
      <c r="S26" s="302">
        <f t="shared" si="7"/>
        <v>0</v>
      </c>
      <c r="T26" s="303"/>
      <c r="U26" s="297">
        <f t="shared" si="8"/>
        <v>0</v>
      </c>
      <c r="V26" s="308"/>
      <c r="W26" s="297">
        <f t="shared" si="19"/>
        <v>0</v>
      </c>
      <c r="X26" s="298"/>
      <c r="Y26" s="9"/>
      <c r="Z26" s="115">
        <f t="shared" si="20"/>
        <v>-7.9</v>
      </c>
      <c r="AA26" s="9"/>
      <c r="AB26" s="96">
        <f t="shared" si="9"/>
        <v>0</v>
      </c>
      <c r="AC26" s="9"/>
      <c r="AD26" s="9"/>
      <c r="AE26" s="9"/>
      <c r="AF26" s="299">
        <f t="shared" si="1"/>
        <v>0</v>
      </c>
      <c r="AG26" s="299"/>
      <c r="AI26" s="28">
        <f t="shared" si="10"/>
        <v>0</v>
      </c>
      <c r="AO26" s="215" t="b">
        <f t="shared" si="22"/>
        <v>0</v>
      </c>
      <c r="AP26" s="215" t="b">
        <f t="shared" si="11"/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48" s="10" customFormat="1" ht="15" customHeight="1" x14ac:dyDescent="0.2">
      <c r="B27" s="228">
        <f t="shared" si="16"/>
        <v>45792</v>
      </c>
      <c r="C27" s="231">
        <f t="shared" si="17"/>
        <v>5</v>
      </c>
      <c r="D27" s="234">
        <f t="shared" si="18"/>
        <v>45792</v>
      </c>
      <c r="E27" s="281" t="str">
        <f>IFERROR(VLOOKUP($D27,Feiertage!$A$4:$C$31,2,FALSE),"")</f>
        <v/>
      </c>
      <c r="F27" s="78"/>
      <c r="G27" s="78"/>
      <c r="H27" s="79" t="str">
        <f>IFERROR(VLOOKUP($D27,Feiertage!$A$4:$C$31,3,FALSE),"")</f>
        <v/>
      </c>
      <c r="I27" s="35"/>
      <c r="J27" s="211"/>
      <c r="K27" s="211"/>
      <c r="L27" s="80">
        <f t="shared" si="3"/>
        <v>0</v>
      </c>
      <c r="M27" s="212"/>
      <c r="N27" s="80">
        <f t="shared" si="4"/>
        <v>0</v>
      </c>
      <c r="O27" s="80">
        <f t="shared" si="5"/>
        <v>0</v>
      </c>
      <c r="P27" s="4"/>
      <c r="Q27" s="300">
        <f t="shared" si="6"/>
        <v>0</v>
      </c>
      <c r="R27" s="301"/>
      <c r="S27" s="302">
        <f t="shared" si="7"/>
        <v>0</v>
      </c>
      <c r="T27" s="303"/>
      <c r="U27" s="297">
        <f t="shared" si="8"/>
        <v>0</v>
      </c>
      <c r="V27" s="308"/>
      <c r="W27" s="297">
        <f t="shared" si="19"/>
        <v>0</v>
      </c>
      <c r="X27" s="298"/>
      <c r="Y27" s="9"/>
      <c r="Z27" s="115">
        <f t="shared" si="20"/>
        <v>-7.9</v>
      </c>
      <c r="AA27" s="9"/>
      <c r="AB27" s="96">
        <f t="shared" si="9"/>
        <v>0</v>
      </c>
      <c r="AC27" s="9"/>
      <c r="AD27" s="9"/>
      <c r="AE27" s="9"/>
      <c r="AF27" s="299">
        <f t="shared" si="1"/>
        <v>0</v>
      </c>
      <c r="AG27" s="299"/>
      <c r="AI27" s="28">
        <f t="shared" si="10"/>
        <v>0</v>
      </c>
      <c r="AO27" s="215" t="b">
        <f t="shared" si="22"/>
        <v>0</v>
      </c>
      <c r="AP27" s="215" t="b">
        <f t="shared" si="11"/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48" s="10" customFormat="1" ht="15" customHeight="1" x14ac:dyDescent="0.2">
      <c r="B28" s="228">
        <f t="shared" si="16"/>
        <v>45793</v>
      </c>
      <c r="C28" s="231">
        <f t="shared" si="17"/>
        <v>6</v>
      </c>
      <c r="D28" s="234">
        <f t="shared" si="18"/>
        <v>45793</v>
      </c>
      <c r="E28" s="281" t="str">
        <f>IFERROR(VLOOKUP($D28,Feiertage!$A$4:$C$31,2,FALSE),"")</f>
        <v/>
      </c>
      <c r="F28" s="78"/>
      <c r="G28" s="78"/>
      <c r="H28" s="79" t="str">
        <f>IFERROR(VLOOKUP($D28,Feiertage!$A$4:$C$31,3,FALSE),"")</f>
        <v/>
      </c>
      <c r="I28" s="35"/>
      <c r="J28" s="213"/>
      <c r="K28" s="213"/>
      <c r="L28" s="80">
        <f t="shared" si="3"/>
        <v>0</v>
      </c>
      <c r="M28" s="212"/>
      <c r="N28" s="80">
        <f t="shared" si="4"/>
        <v>0</v>
      </c>
      <c r="O28" s="80">
        <f t="shared" si="5"/>
        <v>0</v>
      </c>
      <c r="P28" s="4"/>
      <c r="Q28" s="300">
        <f t="shared" si="6"/>
        <v>0</v>
      </c>
      <c r="R28" s="301"/>
      <c r="S28" s="302">
        <f t="shared" si="7"/>
        <v>0</v>
      </c>
      <c r="T28" s="303"/>
      <c r="U28" s="297">
        <f t="shared" si="8"/>
        <v>0</v>
      </c>
      <c r="V28" s="308"/>
      <c r="W28" s="297">
        <f t="shared" si="19"/>
        <v>0</v>
      </c>
      <c r="X28" s="298"/>
      <c r="Y28" s="9"/>
      <c r="Z28" s="115">
        <f t="shared" si="20"/>
        <v>-7.9</v>
      </c>
      <c r="AA28" s="9"/>
      <c r="AB28" s="96">
        <f t="shared" si="9"/>
        <v>0</v>
      </c>
      <c r="AC28" s="9"/>
      <c r="AD28" s="9"/>
      <c r="AE28" s="9"/>
      <c r="AF28" s="299">
        <f t="shared" si="1"/>
        <v>0</v>
      </c>
      <c r="AG28" s="299"/>
      <c r="AI28" s="28">
        <f t="shared" si="10"/>
        <v>0</v>
      </c>
      <c r="AO28" s="215" t="b">
        <f t="shared" si="22"/>
        <v>0</v>
      </c>
      <c r="AP28" s="215" t="b">
        <f t="shared" si="11"/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48" s="10" customFormat="1" ht="15" customHeight="1" x14ac:dyDescent="0.2">
      <c r="B29" s="228">
        <f t="shared" si="16"/>
        <v>45794</v>
      </c>
      <c r="C29" s="231">
        <f t="shared" si="17"/>
        <v>7</v>
      </c>
      <c r="D29" s="234">
        <f t="shared" si="18"/>
        <v>45794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35"/>
      <c r="J29" s="214"/>
      <c r="K29" s="214"/>
      <c r="L29" s="80">
        <f t="shared" si="3"/>
        <v>0</v>
      </c>
      <c r="M29" s="212"/>
      <c r="N29" s="80">
        <f t="shared" si="4"/>
        <v>0</v>
      </c>
      <c r="O29" s="80">
        <f t="shared" si="5"/>
        <v>0</v>
      </c>
      <c r="P29" s="4"/>
      <c r="Q29" s="300">
        <f t="shared" si="6"/>
        <v>0</v>
      </c>
      <c r="R29" s="301"/>
      <c r="S29" s="302">
        <f t="shared" si="7"/>
        <v>0</v>
      </c>
      <c r="T29" s="303"/>
      <c r="U29" s="297">
        <f t="shared" si="8"/>
        <v>0</v>
      </c>
      <c r="V29" s="308"/>
      <c r="W29" s="297">
        <f t="shared" si="19"/>
        <v>0</v>
      </c>
      <c r="X29" s="298"/>
      <c r="Y29" s="9"/>
      <c r="Z29" s="115">
        <f t="shared" si="20"/>
        <v>-7.9</v>
      </c>
      <c r="AA29" s="9"/>
      <c r="AB29" s="96">
        <f t="shared" si="9"/>
        <v>0</v>
      </c>
      <c r="AC29" s="9"/>
      <c r="AD29" s="9"/>
      <c r="AE29" s="9"/>
      <c r="AF29" s="299">
        <f t="shared" si="1"/>
        <v>0</v>
      </c>
      <c r="AG29" s="299"/>
      <c r="AI29" s="28">
        <f t="shared" si="10"/>
        <v>0</v>
      </c>
      <c r="AO29" s="215" t="b">
        <f t="shared" si="22"/>
        <v>0</v>
      </c>
      <c r="AP29" s="215" t="b">
        <f t="shared" si="11"/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48" s="10" customFormat="1" ht="15" customHeight="1" x14ac:dyDescent="0.2">
      <c r="B30" s="228">
        <f t="shared" si="16"/>
        <v>45795</v>
      </c>
      <c r="C30" s="231">
        <f t="shared" si="17"/>
        <v>1</v>
      </c>
      <c r="D30" s="234">
        <f t="shared" si="18"/>
        <v>45795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35"/>
      <c r="J30" s="214"/>
      <c r="K30" s="214"/>
      <c r="L30" s="80">
        <f t="shared" si="3"/>
        <v>0</v>
      </c>
      <c r="M30" s="212"/>
      <c r="N30" s="80">
        <f t="shared" si="4"/>
        <v>0</v>
      </c>
      <c r="O30" s="80">
        <f t="shared" si="5"/>
        <v>0</v>
      </c>
      <c r="P30" s="4"/>
      <c r="Q30" s="300">
        <f t="shared" si="6"/>
        <v>0</v>
      </c>
      <c r="R30" s="301"/>
      <c r="S30" s="302">
        <f t="shared" si="7"/>
        <v>0</v>
      </c>
      <c r="T30" s="303"/>
      <c r="U30" s="297">
        <f t="shared" si="8"/>
        <v>0</v>
      </c>
      <c r="V30" s="308"/>
      <c r="W30" s="297">
        <f t="shared" si="19"/>
        <v>0</v>
      </c>
      <c r="X30" s="298"/>
      <c r="Y30" s="9"/>
      <c r="Z30" s="115">
        <f t="shared" si="20"/>
        <v>-7.9</v>
      </c>
      <c r="AA30" s="9"/>
      <c r="AB30" s="96">
        <f t="shared" si="9"/>
        <v>0</v>
      </c>
      <c r="AC30" s="9"/>
      <c r="AD30" s="9"/>
      <c r="AE30" s="9"/>
      <c r="AF30" s="299">
        <f t="shared" si="1"/>
        <v>0</v>
      </c>
      <c r="AG30" s="299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48" s="10" customFormat="1" ht="15" customHeight="1" x14ac:dyDescent="0.2">
      <c r="B31" s="228">
        <f t="shared" si="16"/>
        <v>45796</v>
      </c>
      <c r="C31" s="231">
        <f t="shared" si="17"/>
        <v>2</v>
      </c>
      <c r="D31" s="234">
        <f t="shared" si="18"/>
        <v>45796</v>
      </c>
      <c r="E31" s="281" t="str">
        <f>IFERROR(VLOOKUP($D31,Feiertage!$A$4:$C$31,2,FALSE),"")</f>
        <v/>
      </c>
      <c r="F31" s="78"/>
      <c r="G31" s="78"/>
      <c r="H31" s="79" t="str">
        <f>IFERROR(VLOOKUP($D31,Feiertage!$A$4:$C$31,3,FALSE),"")</f>
        <v/>
      </c>
      <c r="I31" s="35"/>
      <c r="J31" s="214"/>
      <c r="K31" s="214"/>
      <c r="L31" s="80">
        <f t="shared" si="3"/>
        <v>0</v>
      </c>
      <c r="M31" s="212"/>
      <c r="N31" s="80">
        <f t="shared" si="4"/>
        <v>0</v>
      </c>
      <c r="O31" s="80">
        <f t="shared" si="5"/>
        <v>0</v>
      </c>
      <c r="P31" s="4"/>
      <c r="Q31" s="300">
        <f t="shared" si="6"/>
        <v>0</v>
      </c>
      <c r="R31" s="301"/>
      <c r="S31" s="302">
        <f t="shared" si="7"/>
        <v>0</v>
      </c>
      <c r="T31" s="303"/>
      <c r="U31" s="297">
        <f t="shared" si="8"/>
        <v>0</v>
      </c>
      <c r="V31" s="308"/>
      <c r="W31" s="297">
        <f t="shared" si="19"/>
        <v>0</v>
      </c>
      <c r="X31" s="298"/>
      <c r="Y31" s="9"/>
      <c r="Z31" s="115">
        <f t="shared" si="20"/>
        <v>-7.9</v>
      </c>
      <c r="AA31" s="9"/>
      <c r="AB31" s="96">
        <f t="shared" si="9"/>
        <v>0</v>
      </c>
      <c r="AC31" s="9"/>
      <c r="AD31" s="9"/>
      <c r="AE31" s="9"/>
      <c r="AF31" s="299">
        <f t="shared" si="1"/>
        <v>0</v>
      </c>
      <c r="AG31" s="299"/>
      <c r="AI31" s="28">
        <f t="shared" si="10"/>
        <v>0</v>
      </c>
      <c r="AO31" s="215" t="b">
        <f t="shared" si="22"/>
        <v>0</v>
      </c>
      <c r="AP31" s="215" t="b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48" s="10" customFormat="1" ht="15" customHeight="1" x14ac:dyDescent="0.2">
      <c r="B32" s="228">
        <f t="shared" si="16"/>
        <v>45797</v>
      </c>
      <c r="C32" s="231">
        <f t="shared" si="17"/>
        <v>3</v>
      </c>
      <c r="D32" s="234">
        <f t="shared" si="18"/>
        <v>45797</v>
      </c>
      <c r="E32" s="281" t="str">
        <f>IFERROR(VLOOKUP($D32,Feiertage!$A$4:$C$31,2,FALSE),"")</f>
        <v/>
      </c>
      <c r="F32" s="78"/>
      <c r="G32" s="78"/>
      <c r="H32" s="79" t="str">
        <f>IFERROR(VLOOKUP($D32,Feiertage!$A$4:$C$31,3,FALSE),"")</f>
        <v/>
      </c>
      <c r="I32" s="35"/>
      <c r="J32" s="214"/>
      <c r="K32" s="214"/>
      <c r="L32" s="80">
        <f t="shared" si="3"/>
        <v>0</v>
      </c>
      <c r="M32" s="212"/>
      <c r="N32" s="80">
        <f t="shared" si="4"/>
        <v>0</v>
      </c>
      <c r="O32" s="80">
        <f t="shared" si="5"/>
        <v>0</v>
      </c>
      <c r="P32" s="4"/>
      <c r="Q32" s="300">
        <f t="shared" si="6"/>
        <v>0</v>
      </c>
      <c r="R32" s="301"/>
      <c r="S32" s="302">
        <f t="shared" si="7"/>
        <v>0</v>
      </c>
      <c r="T32" s="303"/>
      <c r="U32" s="297">
        <f t="shared" si="8"/>
        <v>0</v>
      </c>
      <c r="V32" s="308"/>
      <c r="W32" s="297">
        <f t="shared" si="19"/>
        <v>0</v>
      </c>
      <c r="X32" s="298"/>
      <c r="Y32" s="9"/>
      <c r="Z32" s="115">
        <f t="shared" si="20"/>
        <v>-7.9</v>
      </c>
      <c r="AA32" s="9"/>
      <c r="AB32" s="96">
        <f t="shared" si="9"/>
        <v>0</v>
      </c>
      <c r="AC32" s="9"/>
      <c r="AD32" s="9"/>
      <c r="AE32" s="9"/>
      <c r="AF32" s="299">
        <f t="shared" si="1"/>
        <v>0</v>
      </c>
      <c r="AG32" s="299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8">
        <f t="shared" si="16"/>
        <v>45798</v>
      </c>
      <c r="C33" s="231">
        <f t="shared" si="17"/>
        <v>4</v>
      </c>
      <c r="D33" s="234">
        <f t="shared" si="18"/>
        <v>45798</v>
      </c>
      <c r="E33" s="281" t="str">
        <f>IFERROR(VLOOKUP($D33,Feiertage!$A$4:$C$31,2,FALSE),"")</f>
        <v/>
      </c>
      <c r="F33" s="78"/>
      <c r="G33" s="78"/>
      <c r="H33" s="79" t="str">
        <f>IFERROR(VLOOKUP($D33,Feiertage!$A$4:$C$31,3,FALSE),"")</f>
        <v/>
      </c>
      <c r="I33" s="35"/>
      <c r="J33" s="211"/>
      <c r="K33" s="211"/>
      <c r="L33" s="80">
        <f t="shared" si="3"/>
        <v>0</v>
      </c>
      <c r="M33" s="212"/>
      <c r="N33" s="80">
        <f t="shared" si="4"/>
        <v>0</v>
      </c>
      <c r="O33" s="80">
        <f t="shared" si="5"/>
        <v>0</v>
      </c>
      <c r="P33" s="4"/>
      <c r="Q33" s="300">
        <f t="shared" si="6"/>
        <v>0</v>
      </c>
      <c r="R33" s="301"/>
      <c r="S33" s="302">
        <f>IF(F33&gt;" ",0,IF(G33&gt;" ",0,IF(L33&gt;0,L33,0)))</f>
        <v>0</v>
      </c>
      <c r="T33" s="303"/>
      <c r="U33" s="297">
        <f t="shared" si="8"/>
        <v>0</v>
      </c>
      <c r="V33" s="308"/>
      <c r="W33" s="297">
        <f t="shared" si="19"/>
        <v>0</v>
      </c>
      <c r="X33" s="298"/>
      <c r="Y33" s="9"/>
      <c r="Z33" s="115">
        <f t="shared" si="20"/>
        <v>-7.9</v>
      </c>
      <c r="AA33" s="9"/>
      <c r="AB33" s="96">
        <f>IF(F33="x",1,0)</f>
        <v>0</v>
      </c>
      <c r="AC33" s="9"/>
      <c r="AD33" s="9"/>
      <c r="AE33" s="9"/>
      <c r="AF33" s="299">
        <f t="shared" si="1"/>
        <v>0</v>
      </c>
      <c r="AG33" s="299"/>
      <c r="AI33" s="28">
        <f>IF(E33="x",AF33-AF33,IF(F33="x",AF33-AF33,IF(G33="x",AF33-AF33,AF33)))</f>
        <v>0</v>
      </c>
      <c r="AO33" s="215" t="b">
        <f t="shared" si="22"/>
        <v>0</v>
      </c>
      <c r="AP33" s="215" t="b">
        <f>IF(E33="x",IF(J33&lt;10,L33,J33))</f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8">
        <f t="shared" si="16"/>
        <v>45799</v>
      </c>
      <c r="C34" s="231">
        <f t="shared" si="17"/>
        <v>5</v>
      </c>
      <c r="D34" s="234">
        <f t="shared" si="18"/>
        <v>45799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35"/>
      <c r="J34" s="211"/>
      <c r="K34" s="211"/>
      <c r="L34" s="80">
        <f t="shared" si="3"/>
        <v>0</v>
      </c>
      <c r="M34" s="212"/>
      <c r="N34" s="80">
        <f t="shared" si="4"/>
        <v>0</v>
      </c>
      <c r="O34" s="80">
        <f t="shared" si="5"/>
        <v>0</v>
      </c>
      <c r="P34" s="4"/>
      <c r="Q34" s="300">
        <f t="shared" si="6"/>
        <v>0</v>
      </c>
      <c r="R34" s="301"/>
      <c r="S34" s="302">
        <f>IF(F34&gt;" ",0,IF(G34&gt;" ",0,IF(L34&gt;0,L34,0)))</f>
        <v>0</v>
      </c>
      <c r="T34" s="303"/>
      <c r="U34" s="297">
        <f t="shared" si="8"/>
        <v>0</v>
      </c>
      <c r="V34" s="308"/>
      <c r="W34" s="297">
        <f t="shared" si="19"/>
        <v>0</v>
      </c>
      <c r="X34" s="298"/>
      <c r="Y34" s="9"/>
      <c r="Z34" s="115">
        <f t="shared" si="20"/>
        <v>-7.9</v>
      </c>
      <c r="AA34" s="9"/>
      <c r="AB34" s="96">
        <f>IF(F34="x",1,0)</f>
        <v>0</v>
      </c>
      <c r="AC34" s="9"/>
      <c r="AD34" s="9"/>
      <c r="AE34" s="9"/>
      <c r="AF34" s="299">
        <f t="shared" si="1"/>
        <v>0</v>
      </c>
      <c r="AG34" s="299"/>
      <c r="AI34" s="28">
        <f>IF(E34="x",AF34-AF34,IF(F34="x",AF34-AF34,IF(G34="x",AF34-AF34,AF34)))</f>
        <v>0</v>
      </c>
      <c r="AO34" s="215" t="b">
        <f t="shared" si="22"/>
        <v>0</v>
      </c>
      <c r="AP34" s="215" t="b">
        <f>IF(E34="x",IF(J34&lt;10,L34,J34))</f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8">
        <f t="shared" si="16"/>
        <v>45800</v>
      </c>
      <c r="C35" s="231">
        <f t="shared" si="17"/>
        <v>6</v>
      </c>
      <c r="D35" s="234">
        <f t="shared" si="18"/>
        <v>45800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35"/>
      <c r="J35" s="213"/>
      <c r="K35" s="213"/>
      <c r="L35" s="80">
        <f t="shared" si="3"/>
        <v>0</v>
      </c>
      <c r="M35" s="212"/>
      <c r="N35" s="80">
        <f t="shared" si="4"/>
        <v>0</v>
      </c>
      <c r="O35" s="80">
        <f t="shared" si="5"/>
        <v>0</v>
      </c>
      <c r="P35" s="4"/>
      <c r="Q35" s="300">
        <f t="shared" si="6"/>
        <v>0</v>
      </c>
      <c r="R35" s="301"/>
      <c r="S35" s="302">
        <f t="shared" si="7"/>
        <v>0</v>
      </c>
      <c r="T35" s="303"/>
      <c r="U35" s="297">
        <f t="shared" si="8"/>
        <v>0</v>
      </c>
      <c r="V35" s="308"/>
      <c r="W35" s="297">
        <f t="shared" si="19"/>
        <v>0</v>
      </c>
      <c r="X35" s="298"/>
      <c r="Y35" s="9"/>
      <c r="Z35" s="115">
        <f t="shared" si="20"/>
        <v>-7.9</v>
      </c>
      <c r="AA35" s="9"/>
      <c r="AB35" s="96">
        <f t="shared" si="9"/>
        <v>0</v>
      </c>
      <c r="AC35" s="9"/>
      <c r="AD35" s="9"/>
      <c r="AE35" s="9"/>
      <c r="AF35" s="299">
        <f t="shared" si="1"/>
        <v>0</v>
      </c>
      <c r="AG35" s="299"/>
      <c r="AI35" s="28">
        <f t="shared" si="10"/>
        <v>0</v>
      </c>
      <c r="AO35" s="215" t="b">
        <f t="shared" si="22"/>
        <v>0</v>
      </c>
      <c r="AP35" s="215" t="b">
        <f t="shared" si="11"/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8">
        <f t="shared" si="16"/>
        <v>45801</v>
      </c>
      <c r="C36" s="231">
        <f t="shared" si="17"/>
        <v>7</v>
      </c>
      <c r="D36" s="234">
        <f t="shared" si="18"/>
        <v>45801</v>
      </c>
      <c r="E36" s="281" t="str">
        <f>IFERROR(VLOOKUP($D36,Feiertage!$A$4:$C$31,2,FALSE),"")</f>
        <v/>
      </c>
      <c r="F36" s="78"/>
      <c r="G36" s="78"/>
      <c r="H36" s="79" t="str">
        <f>IFERROR(VLOOKUP($D36,Feiertage!$A$4:$C$31,3,FALSE),"")</f>
        <v/>
      </c>
      <c r="I36" s="35"/>
      <c r="J36" s="213"/>
      <c r="K36" s="213"/>
      <c r="L36" s="80">
        <f t="shared" si="3"/>
        <v>0</v>
      </c>
      <c r="M36" s="212"/>
      <c r="N36" s="80">
        <f t="shared" si="4"/>
        <v>0</v>
      </c>
      <c r="O36" s="80">
        <f t="shared" si="5"/>
        <v>0</v>
      </c>
      <c r="P36" s="4"/>
      <c r="Q36" s="300">
        <f t="shared" si="6"/>
        <v>0</v>
      </c>
      <c r="R36" s="301"/>
      <c r="S36" s="302">
        <f t="shared" si="7"/>
        <v>0</v>
      </c>
      <c r="T36" s="303"/>
      <c r="U36" s="297">
        <f t="shared" si="8"/>
        <v>0</v>
      </c>
      <c r="V36" s="308"/>
      <c r="W36" s="297">
        <f t="shared" si="19"/>
        <v>0</v>
      </c>
      <c r="X36" s="298"/>
      <c r="Y36" s="9"/>
      <c r="Z36" s="115">
        <f t="shared" si="20"/>
        <v>-7.9</v>
      </c>
      <c r="AA36" s="9"/>
      <c r="AB36" s="96">
        <f t="shared" si="9"/>
        <v>0</v>
      </c>
      <c r="AC36" s="9"/>
      <c r="AD36" s="9"/>
      <c r="AE36" s="9"/>
      <c r="AF36" s="299">
        <f t="shared" si="1"/>
        <v>0</v>
      </c>
      <c r="AG36" s="299"/>
      <c r="AI36" s="28">
        <f t="shared" si="10"/>
        <v>0</v>
      </c>
      <c r="AO36" s="215" t="b">
        <f t="shared" si="22"/>
        <v>0</v>
      </c>
      <c r="AP36" s="215" t="b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8">
        <f t="shared" si="16"/>
        <v>45802</v>
      </c>
      <c r="C37" s="231">
        <f t="shared" si="17"/>
        <v>1</v>
      </c>
      <c r="D37" s="234">
        <f t="shared" si="18"/>
        <v>45802</v>
      </c>
      <c r="E37" s="281" t="str">
        <f>IFERROR(VLOOKUP($D37,Feiertage!$A$4:$C$31,2,FALSE),"")</f>
        <v/>
      </c>
      <c r="F37" s="78"/>
      <c r="G37" s="78"/>
      <c r="H37" s="79" t="str">
        <f>IFERROR(VLOOKUP($D37,Feiertage!$A$4:$C$31,3,FALSE),"")</f>
        <v/>
      </c>
      <c r="I37" s="35"/>
      <c r="J37" s="214"/>
      <c r="K37" s="214"/>
      <c r="L37" s="80">
        <f t="shared" si="3"/>
        <v>0</v>
      </c>
      <c r="M37" s="212"/>
      <c r="N37" s="80">
        <f t="shared" si="4"/>
        <v>0</v>
      </c>
      <c r="O37" s="80">
        <f t="shared" si="5"/>
        <v>0</v>
      </c>
      <c r="P37" s="4"/>
      <c r="Q37" s="300">
        <f t="shared" si="6"/>
        <v>0</v>
      </c>
      <c r="R37" s="301"/>
      <c r="S37" s="302">
        <f t="shared" si="7"/>
        <v>0</v>
      </c>
      <c r="T37" s="303"/>
      <c r="U37" s="297">
        <f t="shared" si="8"/>
        <v>0</v>
      </c>
      <c r="V37" s="308"/>
      <c r="W37" s="297">
        <f t="shared" si="19"/>
        <v>0</v>
      </c>
      <c r="X37" s="298"/>
      <c r="Y37" s="9"/>
      <c r="Z37" s="115">
        <f t="shared" si="20"/>
        <v>-7.9</v>
      </c>
      <c r="AA37" s="9"/>
      <c r="AB37" s="96">
        <f t="shared" si="9"/>
        <v>0</v>
      </c>
      <c r="AC37" s="9"/>
      <c r="AD37" s="9"/>
      <c r="AE37" s="9"/>
      <c r="AF37" s="299">
        <f t="shared" si="1"/>
        <v>0</v>
      </c>
      <c r="AG37" s="299"/>
      <c r="AI37" s="28">
        <f t="shared" si="10"/>
        <v>0</v>
      </c>
      <c r="AO37" s="215" t="b">
        <f t="shared" si="22"/>
        <v>0</v>
      </c>
      <c r="AP37" s="215" t="b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8">
        <f t="shared" si="16"/>
        <v>45803</v>
      </c>
      <c r="C38" s="231">
        <f t="shared" si="17"/>
        <v>2</v>
      </c>
      <c r="D38" s="234">
        <f t="shared" si="18"/>
        <v>45803</v>
      </c>
      <c r="E38" s="281" t="str">
        <f>IFERROR(VLOOKUP($D38,Feiertage!$A$4:$C$31,2,FALSE),"")</f>
        <v/>
      </c>
      <c r="F38" s="78"/>
      <c r="G38" s="78"/>
      <c r="H38" s="79" t="str">
        <f>IFERROR(VLOOKUP($D38,Feiertage!$A$4:$C$31,3,FALSE),"")</f>
        <v/>
      </c>
      <c r="I38" s="35"/>
      <c r="J38" s="214"/>
      <c r="K38" s="214"/>
      <c r="L38" s="80">
        <f t="shared" si="3"/>
        <v>0</v>
      </c>
      <c r="M38" s="212"/>
      <c r="N38" s="80">
        <f t="shared" si="4"/>
        <v>0</v>
      </c>
      <c r="O38" s="80">
        <f t="shared" si="5"/>
        <v>0</v>
      </c>
      <c r="P38" s="4"/>
      <c r="Q38" s="300">
        <f t="shared" si="6"/>
        <v>0</v>
      </c>
      <c r="R38" s="301"/>
      <c r="S38" s="302">
        <f t="shared" si="7"/>
        <v>0</v>
      </c>
      <c r="T38" s="303"/>
      <c r="U38" s="297">
        <f t="shared" si="8"/>
        <v>0</v>
      </c>
      <c r="V38" s="308"/>
      <c r="W38" s="297">
        <f t="shared" si="19"/>
        <v>0</v>
      </c>
      <c r="X38" s="298"/>
      <c r="Y38" s="9"/>
      <c r="Z38" s="115">
        <f t="shared" si="20"/>
        <v>-7.9</v>
      </c>
      <c r="AA38" s="9"/>
      <c r="AB38" s="96">
        <f t="shared" si="9"/>
        <v>0</v>
      </c>
      <c r="AC38" s="9"/>
      <c r="AD38" s="9"/>
      <c r="AE38" s="9"/>
      <c r="AF38" s="299">
        <f t="shared" si="1"/>
        <v>0</v>
      </c>
      <c r="AG38" s="299"/>
      <c r="AI38" s="28">
        <f t="shared" si="10"/>
        <v>0</v>
      </c>
      <c r="AO38" s="215" t="b">
        <f t="shared" si="22"/>
        <v>0</v>
      </c>
      <c r="AP38" s="215" t="b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8">
        <f t="shared" si="16"/>
        <v>45804</v>
      </c>
      <c r="C39" s="231">
        <f t="shared" si="17"/>
        <v>3</v>
      </c>
      <c r="D39" s="234">
        <f t="shared" si="18"/>
        <v>45804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35"/>
      <c r="J39" s="214"/>
      <c r="K39" s="214"/>
      <c r="L39" s="80">
        <f t="shared" si="3"/>
        <v>0</v>
      </c>
      <c r="M39" s="212"/>
      <c r="N39" s="80">
        <f t="shared" si="4"/>
        <v>0</v>
      </c>
      <c r="O39" s="80">
        <f t="shared" si="5"/>
        <v>0</v>
      </c>
      <c r="P39" s="4"/>
      <c r="Q39" s="300">
        <f t="shared" si="6"/>
        <v>0</v>
      </c>
      <c r="R39" s="301"/>
      <c r="S39" s="302">
        <f t="shared" si="7"/>
        <v>0</v>
      </c>
      <c r="T39" s="303"/>
      <c r="U39" s="297">
        <f t="shared" si="8"/>
        <v>0</v>
      </c>
      <c r="V39" s="308"/>
      <c r="W39" s="297">
        <f t="shared" si="19"/>
        <v>0</v>
      </c>
      <c r="X39" s="298"/>
      <c r="Y39" s="9"/>
      <c r="Z39" s="115">
        <f t="shared" si="20"/>
        <v>-7.9</v>
      </c>
      <c r="AA39" s="9"/>
      <c r="AB39" s="96">
        <f t="shared" si="9"/>
        <v>0</v>
      </c>
      <c r="AC39" s="9"/>
      <c r="AD39" s="9"/>
      <c r="AE39" s="9"/>
      <c r="AF39" s="299">
        <f t="shared" si="1"/>
        <v>0</v>
      </c>
      <c r="AG39" s="299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8">
        <f t="shared" si="16"/>
        <v>45805</v>
      </c>
      <c r="C40" s="231">
        <f t="shared" si="17"/>
        <v>4</v>
      </c>
      <c r="D40" s="234">
        <f t="shared" si="18"/>
        <v>45805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35"/>
      <c r="J40" s="211"/>
      <c r="K40" s="211"/>
      <c r="L40" s="80">
        <f t="shared" si="3"/>
        <v>0</v>
      </c>
      <c r="M40" s="212"/>
      <c r="N40" s="80">
        <f t="shared" si="4"/>
        <v>0</v>
      </c>
      <c r="O40" s="80">
        <f t="shared" si="5"/>
        <v>0</v>
      </c>
      <c r="P40" s="4"/>
      <c r="Q40" s="300">
        <f t="shared" si="6"/>
        <v>0</v>
      </c>
      <c r="R40" s="301"/>
      <c r="S40" s="302">
        <f t="shared" si="7"/>
        <v>0</v>
      </c>
      <c r="T40" s="303"/>
      <c r="U40" s="297">
        <f t="shared" si="8"/>
        <v>0</v>
      </c>
      <c r="V40" s="308"/>
      <c r="W40" s="297">
        <f t="shared" si="19"/>
        <v>0</v>
      </c>
      <c r="X40" s="298"/>
      <c r="Y40" s="9"/>
      <c r="Z40" s="115">
        <f t="shared" si="20"/>
        <v>-7.9</v>
      </c>
      <c r="AA40" s="9"/>
      <c r="AB40" s="96">
        <f t="shared" si="9"/>
        <v>0</v>
      </c>
      <c r="AC40" s="9"/>
      <c r="AD40" s="9"/>
      <c r="AE40" s="9"/>
      <c r="AF40" s="299">
        <f t="shared" si="1"/>
        <v>0</v>
      </c>
      <c r="AG40" s="299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8">
        <f t="shared" ref="B41:B43" si="23">IFERROR(IF(MONTH(B40+1)=MONTH(B40),B40+1,""),"")</f>
        <v>45806</v>
      </c>
      <c r="C41" s="231">
        <f>IFERROR(WEEKDAY(B41),"")</f>
        <v>5</v>
      </c>
      <c r="D41" s="234">
        <f>IFERROR(IF(MONTH(D40+1)=MONTH(D40),D40+1,""),"")</f>
        <v>45806</v>
      </c>
      <c r="E41" s="281" t="str">
        <f>IFERROR(VLOOKUP($D41,Feiertage!$A$4:$C$31,2,FALSE),"")</f>
        <v>x</v>
      </c>
      <c r="F41" s="78"/>
      <c r="G41" s="78"/>
      <c r="H41" s="79" t="str">
        <f>IFERROR(VLOOKUP($D41,Feiertage!$A$4:$C$31,3,FALSE),"")</f>
        <v>Himmelfahrt</v>
      </c>
      <c r="I41" s="35"/>
      <c r="J41" s="211"/>
      <c r="K41" s="211"/>
      <c r="L41" s="80">
        <f t="shared" si="3"/>
        <v>0</v>
      </c>
      <c r="M41" s="212"/>
      <c r="N41" s="80">
        <f t="shared" si="4"/>
        <v>0</v>
      </c>
      <c r="O41" s="80">
        <f t="shared" si="5"/>
        <v>0</v>
      </c>
      <c r="P41" s="4"/>
      <c r="Q41" s="300">
        <f t="shared" ref="Q41" si="24">IF(E41="o",3.95,IF(OR(E41&gt;" ",F41&gt;" ",G41&gt;" "),0,IFERROR(HLOOKUP(C41,$R$7:$X$8,2,FALSE),0)))</f>
        <v>0</v>
      </c>
      <c r="R41" s="301"/>
      <c r="S41" s="302">
        <f>IF(F41&gt;" ",0,IF(G41&gt;" ",0,IF(L41&gt;0,L41,0)))</f>
        <v>0</v>
      </c>
      <c r="T41" s="303"/>
      <c r="U41" s="297">
        <f t="shared" si="8"/>
        <v>0</v>
      </c>
      <c r="V41" s="308"/>
      <c r="W41" s="297">
        <f t="shared" ref="W41" si="25">IF(D41="",0,ROUND(U41+W40,2))</f>
        <v>0</v>
      </c>
      <c r="X41" s="298"/>
      <c r="Y41" s="9"/>
      <c r="Z41" s="115">
        <f t="shared" ref="Z41:Z42" si="26">IF(D41="",0,Z40+U41)</f>
        <v>-7.9</v>
      </c>
      <c r="AA41" s="9"/>
      <c r="AB41" s="96">
        <f>IF(F41="x",1,0)</f>
        <v>0</v>
      </c>
      <c r="AC41" s="9"/>
      <c r="AD41" s="9"/>
      <c r="AE41" s="9"/>
      <c r="AF41" s="299">
        <f t="shared" si="1"/>
        <v>0</v>
      </c>
      <c r="AG41" s="299"/>
      <c r="AI41" s="28">
        <f>IF(E41="x",AF41-AF41,IF(F41="x",AF41-AF41,IF(G41="x",AF41-AF41,AF41)))</f>
        <v>0</v>
      </c>
      <c r="AO41" s="215" t="b">
        <f t="shared" si="22"/>
        <v>0</v>
      </c>
      <c r="AP41" s="215">
        <f>IF(E41="x",IF(J41&lt;10,L41,J41))</f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8">
        <f t="shared" si="23"/>
        <v>45807</v>
      </c>
      <c r="C42" s="231">
        <f t="shared" ref="C42:C43" si="27">IFERROR(WEEKDAY(B42),"")</f>
        <v>6</v>
      </c>
      <c r="D42" s="234">
        <f t="shared" ref="D42:D43" si="28">IFERROR(IF(MONTH(D41+1)=MONTH(D41),D41+1,""),"")</f>
        <v>45807</v>
      </c>
      <c r="E42" s="281" t="str">
        <f>IFERROR(VLOOKUP($D42,Feiertage!$A$4:$C$31,2,FALSE),"")</f>
        <v/>
      </c>
      <c r="F42" s="78"/>
      <c r="G42" s="78"/>
      <c r="H42" s="79" t="str">
        <f>IFERROR(VLOOKUP($D42,Feiertage!$A$4:$C$31,3,FALSE),"")</f>
        <v/>
      </c>
      <c r="I42" s="35"/>
      <c r="J42" s="213"/>
      <c r="K42" s="213"/>
      <c r="L42" s="80">
        <f t="shared" si="3"/>
        <v>0</v>
      </c>
      <c r="M42" s="212"/>
      <c r="N42" s="80">
        <f t="shared" si="4"/>
        <v>0</v>
      </c>
      <c r="O42" s="80">
        <f t="shared" si="5"/>
        <v>0</v>
      </c>
      <c r="P42" s="4"/>
      <c r="Q42" s="300">
        <f t="shared" ref="Q42:Q43" si="29">IF(E42="o",3.95,IF(OR(E42&gt;" ",F42&gt;" ",G42&gt;" "),0,IFERROR(HLOOKUP(C42,$R$7:$X$8,2,FALSE),0)))</f>
        <v>0</v>
      </c>
      <c r="R42" s="301"/>
      <c r="S42" s="302">
        <f t="shared" si="7"/>
        <v>0</v>
      </c>
      <c r="T42" s="303"/>
      <c r="U42" s="297">
        <f t="shared" si="8"/>
        <v>0</v>
      </c>
      <c r="V42" s="308"/>
      <c r="W42" s="297">
        <f t="shared" ref="W42:W43" si="30">IF(D42="",0,ROUND(U42+W41,2))</f>
        <v>0</v>
      </c>
      <c r="X42" s="298"/>
      <c r="Y42" s="9"/>
      <c r="Z42" s="115">
        <f t="shared" si="26"/>
        <v>-7.9</v>
      </c>
      <c r="AA42" s="9"/>
      <c r="AB42" s="96">
        <f t="shared" si="9"/>
        <v>0</v>
      </c>
      <c r="AC42" s="9"/>
      <c r="AD42" s="9"/>
      <c r="AE42" s="9"/>
      <c r="AF42" s="299">
        <f t="shared" si="1"/>
        <v>0</v>
      </c>
      <c r="AG42" s="299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28">
        <f t="shared" si="23"/>
        <v>45808</v>
      </c>
      <c r="C43" s="231">
        <f t="shared" si="27"/>
        <v>7</v>
      </c>
      <c r="D43" s="234">
        <f t="shared" si="28"/>
        <v>45808</v>
      </c>
      <c r="E43" s="281" t="str">
        <f>IFERROR(VLOOKUP($D43,Feiertage!$A$4:$C$31,2,FALSE),"")</f>
        <v/>
      </c>
      <c r="F43" s="78"/>
      <c r="G43" s="78"/>
      <c r="H43" s="79" t="str">
        <f>IFERROR(VLOOKUP($D43,Feiertage!$A$4:$C$31,3,FALSE),"")</f>
        <v/>
      </c>
      <c r="I43" s="35"/>
      <c r="J43" s="214"/>
      <c r="K43" s="214"/>
      <c r="L43" s="80">
        <f t="shared" si="3"/>
        <v>0</v>
      </c>
      <c r="M43" s="212"/>
      <c r="N43" s="80">
        <f t="shared" si="4"/>
        <v>0</v>
      </c>
      <c r="O43" s="80">
        <f t="shared" si="5"/>
        <v>0</v>
      </c>
      <c r="P43" s="4"/>
      <c r="Q43" s="300">
        <f t="shared" si="29"/>
        <v>0</v>
      </c>
      <c r="R43" s="301"/>
      <c r="S43" s="302">
        <f t="shared" si="7"/>
        <v>0</v>
      </c>
      <c r="T43" s="303"/>
      <c r="U43" s="297">
        <f t="shared" si="8"/>
        <v>0</v>
      </c>
      <c r="V43" s="308"/>
      <c r="W43" s="297">
        <f t="shared" si="30"/>
        <v>0</v>
      </c>
      <c r="X43" s="298"/>
      <c r="Y43" s="9"/>
      <c r="Z43" s="115">
        <f>IF(D43="",0,Z42+U43)</f>
        <v>-7.9</v>
      </c>
      <c r="AA43" s="9"/>
      <c r="AB43" s="101">
        <f t="shared" si="9"/>
        <v>0</v>
      </c>
      <c r="AC43" s="9"/>
      <c r="AD43" s="9"/>
      <c r="AE43" s="9"/>
      <c r="AF43" s="299">
        <f t="shared" si="1"/>
        <v>0</v>
      </c>
      <c r="AG43" s="299"/>
      <c r="AI43" s="28">
        <f t="shared" si="10"/>
        <v>0</v>
      </c>
      <c r="AK43" s="41"/>
      <c r="AO43" s="215" t="b">
        <f t="shared" si="22"/>
        <v>0</v>
      </c>
      <c r="AP43" s="215" t="b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6"/>
      <c r="J44" s="217">
        <f t="shared" ref="J44:O44" si="31">SUM(J13:J43)</f>
        <v>0</v>
      </c>
      <c r="K44" s="217">
        <f t="shared" si="31"/>
        <v>0</v>
      </c>
      <c r="L44" s="217">
        <f t="shared" si="31"/>
        <v>0</v>
      </c>
      <c r="M44" s="217">
        <f t="shared" si="31"/>
        <v>0</v>
      </c>
      <c r="N44" s="217">
        <f t="shared" si="31"/>
        <v>0</v>
      </c>
      <c r="O44" s="217">
        <f t="shared" si="31"/>
        <v>0</v>
      </c>
      <c r="P44" s="29"/>
      <c r="Q44" s="317">
        <f>SUM(Q13:R43)</f>
        <v>0</v>
      </c>
      <c r="R44" s="318"/>
      <c r="S44" s="326">
        <f>SUM(S13:T43)</f>
        <v>0</v>
      </c>
      <c r="T44" s="327"/>
      <c r="U44" s="324"/>
      <c r="V44" s="325"/>
      <c r="W44" s="333">
        <f t="shared" ref="W44" si="32">IF(S44=0,S44-Q44,IF(AND(W41=0,D41="",AW41=0),W40,IF(AND(W42=0,D42="",AW42=0),W41,IF(AND(W43=0,D43="",AW43=0),W42,W43))))</f>
        <v>0</v>
      </c>
      <c r="X44" s="334"/>
      <c r="Y44" s="29"/>
      <c r="Z44" s="116"/>
      <c r="AA44" s="29"/>
      <c r="AB44" s="102">
        <f>SUM(AB13:AB43)</f>
        <v>0</v>
      </c>
      <c r="AC44" s="29"/>
      <c r="AD44" s="29"/>
      <c r="AE44" s="29"/>
      <c r="AF44" s="299"/>
      <c r="AG44" s="299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09"/>
      <c r="L46" s="310"/>
      <c r="M46" s="6"/>
      <c r="N46" s="309"/>
      <c r="O46" s="310"/>
      <c r="P46" s="48"/>
      <c r="Q46" s="48"/>
      <c r="R46" s="48"/>
      <c r="S46" s="313"/>
      <c r="T46" s="314"/>
      <c r="U46" s="14"/>
      <c r="V46" s="14"/>
      <c r="W46" s="315">
        <f>W44</f>
        <v>0</v>
      </c>
      <c r="X46" s="316"/>
      <c r="Y46" s="14"/>
      <c r="Z46" s="117"/>
      <c r="AA46" s="14"/>
      <c r="AB46" s="98"/>
      <c r="AC46" s="14"/>
      <c r="AD46" s="14"/>
      <c r="AE46" s="14"/>
      <c r="AF46" s="14"/>
      <c r="AG46" s="14"/>
      <c r="AK46" s="83">
        <f>AJ46-AJ46-AJ46</f>
        <v>0</v>
      </c>
      <c r="AL46" s="319"/>
      <c r="AM46" s="319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22">
        <v>0</v>
      </c>
      <c r="X47" s="323"/>
      <c r="Y47" s="6"/>
      <c r="Z47" s="118"/>
      <c r="AA47" s="6"/>
      <c r="AB47" s="99"/>
      <c r="AC47" s="6"/>
      <c r="AD47" s="6"/>
      <c r="AE47" s="6"/>
      <c r="AF47" s="6"/>
      <c r="AG47" s="6"/>
      <c r="AK47" s="82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32</v>
      </c>
      <c r="U48" s="6"/>
      <c r="V48" s="6"/>
      <c r="W48" s="320">
        <f>April!W49</f>
        <v>-7.9</v>
      </c>
      <c r="X48" s="321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28">
        <f>W46-W47+W48</f>
        <v>-7.9</v>
      </c>
      <c r="X49" s="329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-7</v>
      </c>
      <c r="AK49" s="9">
        <f>ROUND(W49-AJ49,2)</f>
        <v>-0.9</v>
      </c>
      <c r="AL49" s="87">
        <f>ROUND(AK49*60,0)</f>
        <v>-54</v>
      </c>
      <c r="AM49" s="10" t="str">
        <f>AJ49&amp;" "&amp;"Std."&amp;" "&amp;AL49&amp;" "&amp;"Min."</f>
        <v>-7 Std. -54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84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86" t="str">
        <f>AM49</f>
        <v>-7 Std. -54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107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kI2hOKnv8Bm+qYDHcTqtfRte/6Fb8DowlZDfpRcrJScBnBRwLlFMT/C5b/3RrrG5OoSEHN/iEnj+E+CozT1cbw==" saltValue="4tHQHz1m3Ix6mE5y3Ukrvg==" spinCount="100000" sheet="1" selectLockedCells="1"/>
  <mergeCells count="176">
    <mergeCell ref="W49:X49"/>
    <mergeCell ref="W47:X47"/>
    <mergeCell ref="K46:L46"/>
    <mergeCell ref="N46:O46"/>
    <mergeCell ref="S46:T46"/>
    <mergeCell ref="W46:X46"/>
    <mergeCell ref="Q41:R41"/>
    <mergeCell ref="Q42:R42"/>
    <mergeCell ref="Q43:R43"/>
    <mergeCell ref="W42:X42"/>
    <mergeCell ref="AL46:AM46"/>
    <mergeCell ref="W48:X48"/>
    <mergeCell ref="Q44:R44"/>
    <mergeCell ref="S44:T44"/>
    <mergeCell ref="U44:V44"/>
    <mergeCell ref="W44:X44"/>
    <mergeCell ref="AF44:AG44"/>
    <mergeCell ref="AF42:AG42"/>
    <mergeCell ref="AF37:AG37"/>
    <mergeCell ref="AF38:AG38"/>
    <mergeCell ref="W41:X41"/>
    <mergeCell ref="AF41:AG41"/>
    <mergeCell ref="AF43:AG43"/>
    <mergeCell ref="S41:T41"/>
    <mergeCell ref="S42:T42"/>
    <mergeCell ref="U41:V41"/>
    <mergeCell ref="U42:V42"/>
    <mergeCell ref="AF39:AG39"/>
    <mergeCell ref="AF40:AG40"/>
    <mergeCell ref="S39:T39"/>
    <mergeCell ref="S40:T40"/>
    <mergeCell ref="W43:X43"/>
    <mergeCell ref="S43:T43"/>
    <mergeCell ref="U43:V43"/>
    <mergeCell ref="Q38:R38"/>
    <mergeCell ref="S38:T38"/>
    <mergeCell ref="Q34:R34"/>
    <mergeCell ref="Q35:R35"/>
    <mergeCell ref="U35:V35"/>
    <mergeCell ref="W39:X39"/>
    <mergeCell ref="W40:X40"/>
    <mergeCell ref="W38:X38"/>
    <mergeCell ref="W37:X37"/>
    <mergeCell ref="U38:V38"/>
    <mergeCell ref="U39:V39"/>
    <mergeCell ref="U40:V40"/>
    <mergeCell ref="Q40:R40"/>
    <mergeCell ref="Q39:R39"/>
    <mergeCell ref="Q37:R37"/>
    <mergeCell ref="W35:X35"/>
    <mergeCell ref="S37:T37"/>
    <mergeCell ref="U37:V37"/>
    <mergeCell ref="W36:X36"/>
    <mergeCell ref="S35:T35"/>
    <mergeCell ref="S36:T36"/>
    <mergeCell ref="Q33:R33"/>
    <mergeCell ref="S33:T33"/>
    <mergeCell ref="S34:T34"/>
    <mergeCell ref="U33:V33"/>
    <mergeCell ref="U34:V34"/>
    <mergeCell ref="U36:V36"/>
    <mergeCell ref="Q31:R31"/>
    <mergeCell ref="AF31:AG31"/>
    <mergeCell ref="AF32:AG32"/>
    <mergeCell ref="Q32:R32"/>
    <mergeCell ref="S31:T31"/>
    <mergeCell ref="S32:T32"/>
    <mergeCell ref="U31:V31"/>
    <mergeCell ref="U32:V32"/>
    <mergeCell ref="AF35:AG35"/>
    <mergeCell ref="AF36:AG36"/>
    <mergeCell ref="Q36:R36"/>
    <mergeCell ref="AF29:AG29"/>
    <mergeCell ref="AF30:AG30"/>
    <mergeCell ref="W33:X33"/>
    <mergeCell ref="W34:X34"/>
    <mergeCell ref="W31:X31"/>
    <mergeCell ref="W32:X32"/>
    <mergeCell ref="W30:X30"/>
    <mergeCell ref="AF33:AG33"/>
    <mergeCell ref="AF34:AG34"/>
    <mergeCell ref="W29:X29"/>
    <mergeCell ref="Q29:R29"/>
    <mergeCell ref="W27:X27"/>
    <mergeCell ref="S29:T29"/>
    <mergeCell ref="U29:V29"/>
    <mergeCell ref="W28:X28"/>
    <mergeCell ref="S27:T27"/>
    <mergeCell ref="S28:T28"/>
    <mergeCell ref="U30:V30"/>
    <mergeCell ref="Q25:R25"/>
    <mergeCell ref="S25:T25"/>
    <mergeCell ref="S26:T26"/>
    <mergeCell ref="U25:V25"/>
    <mergeCell ref="U26:V26"/>
    <mergeCell ref="Q30:R30"/>
    <mergeCell ref="S30:T30"/>
    <mergeCell ref="Q26:R26"/>
    <mergeCell ref="Q27:R27"/>
    <mergeCell ref="U28:V28"/>
    <mergeCell ref="AF28:AG28"/>
    <mergeCell ref="Q28:R28"/>
    <mergeCell ref="W25:X25"/>
    <mergeCell ref="W26:X26"/>
    <mergeCell ref="W23:X23"/>
    <mergeCell ref="W24:X24"/>
    <mergeCell ref="W22:X22"/>
    <mergeCell ref="AF25:AG25"/>
    <mergeCell ref="AF26:AG26"/>
    <mergeCell ref="Q23:R23"/>
    <mergeCell ref="AF23:AG23"/>
    <mergeCell ref="AF24:AG24"/>
    <mergeCell ref="Q24:R24"/>
    <mergeCell ref="S23:T23"/>
    <mergeCell ref="S24:T24"/>
    <mergeCell ref="U23:V23"/>
    <mergeCell ref="U24:V24"/>
    <mergeCell ref="AF27:AG27"/>
    <mergeCell ref="W21:X21"/>
    <mergeCell ref="U27:V27"/>
    <mergeCell ref="Q21:R21"/>
    <mergeCell ref="W19:X19"/>
    <mergeCell ref="S21:T21"/>
    <mergeCell ref="U21:V21"/>
    <mergeCell ref="W20:X20"/>
    <mergeCell ref="S19:T19"/>
    <mergeCell ref="S20:T20"/>
    <mergeCell ref="AF21:AG21"/>
    <mergeCell ref="U22:V22"/>
    <mergeCell ref="Q22:R22"/>
    <mergeCell ref="S22:T22"/>
    <mergeCell ref="Q19:R19"/>
    <mergeCell ref="AF22:AG22"/>
    <mergeCell ref="Q16:R16"/>
    <mergeCell ref="Q14:R14"/>
    <mergeCell ref="Q15:R15"/>
    <mergeCell ref="U19:V19"/>
    <mergeCell ref="U20:V20"/>
    <mergeCell ref="AF17:AG17"/>
    <mergeCell ref="AF18:AG18"/>
    <mergeCell ref="W18:X18"/>
    <mergeCell ref="W14:X14"/>
    <mergeCell ref="W15:X15"/>
    <mergeCell ref="W16:X16"/>
    <mergeCell ref="W17:X17"/>
    <mergeCell ref="AF19:AG19"/>
    <mergeCell ref="AF20:AG20"/>
    <mergeCell ref="Q20:R20"/>
    <mergeCell ref="Q17:R17"/>
    <mergeCell ref="S17:T17"/>
    <mergeCell ref="S18:T18"/>
    <mergeCell ref="U17:V17"/>
    <mergeCell ref="U18:V18"/>
    <mergeCell ref="Q18:R18"/>
    <mergeCell ref="S15:T15"/>
    <mergeCell ref="S16:T16"/>
    <mergeCell ref="U14:V14"/>
    <mergeCell ref="U15:V15"/>
    <mergeCell ref="U16:V16"/>
    <mergeCell ref="W13:X13"/>
    <mergeCell ref="H5:L5"/>
    <mergeCell ref="M5:O5"/>
    <mergeCell ref="H6:L6"/>
    <mergeCell ref="H7:L7"/>
    <mergeCell ref="W11:X11"/>
    <mergeCell ref="S14:T14"/>
    <mergeCell ref="Q13:R13"/>
    <mergeCell ref="AF15:AG15"/>
    <mergeCell ref="AF16:AG16"/>
    <mergeCell ref="S13:T13"/>
    <mergeCell ref="U13:V13"/>
    <mergeCell ref="AF13:AG13"/>
    <mergeCell ref="AF14:AG14"/>
    <mergeCell ref="H8:L8"/>
    <mergeCell ref="Q11:R11"/>
    <mergeCell ref="U11:V11"/>
  </mergeCells>
  <conditionalFormatting sqref="U13:U43 S13:S43 I13:K43 F13:G43 B13:D43 M13:Q43 W13:W43">
    <cfRule type="expression" dxfId="201" priority="19" stopIfTrue="1">
      <formula>WEEKDAY($B13)=7</formula>
    </cfRule>
    <cfRule type="expression" dxfId="200" priority="20" stopIfTrue="1">
      <formula>WEEKDAY($B13)=1</formula>
    </cfRule>
  </conditionalFormatting>
  <conditionalFormatting sqref="L13:L43">
    <cfRule type="expression" dxfId="199" priority="21" stopIfTrue="1">
      <formula>WEEKDAY($B13)=7</formula>
    </cfRule>
    <cfRule type="expression" dxfId="198" priority="22" stopIfTrue="1">
      <formula>WEEKDAY($B13)=1</formula>
    </cfRule>
    <cfRule type="expression" dxfId="197" priority="23" stopIfTrue="1">
      <formula>$AT13&gt;10</formula>
    </cfRule>
  </conditionalFormatting>
  <conditionalFormatting sqref="F42:G42">
    <cfRule type="expression" dxfId="196" priority="17" stopIfTrue="1">
      <formula>WEEKDAY($B42)=7</formula>
    </cfRule>
    <cfRule type="expression" dxfId="195" priority="18" stopIfTrue="1">
      <formula>WEEKDAY($B42)=1</formula>
    </cfRule>
  </conditionalFormatting>
  <conditionalFormatting sqref="M13:M43">
    <cfRule type="expression" dxfId="194" priority="12" stopIfTrue="1">
      <formula>WEEKDAY($B13)=7</formula>
    </cfRule>
    <cfRule type="expression" dxfId="193" priority="13" stopIfTrue="1">
      <formula>WEEKDAY($B13)=1</formula>
    </cfRule>
  </conditionalFormatting>
  <conditionalFormatting sqref="M13:M43">
    <cfRule type="expression" dxfId="192" priority="10" stopIfTrue="1">
      <formula>WEEKDAY($B13)=7</formula>
    </cfRule>
    <cfRule type="expression" dxfId="191" priority="11" stopIfTrue="1">
      <formula>WEEKDAY($B13)=1</formula>
    </cfRule>
  </conditionalFormatting>
  <conditionalFormatting sqref="M13:M43">
    <cfRule type="expression" dxfId="190" priority="8" stopIfTrue="1">
      <formula>WEEKDAY($B13)=7</formula>
    </cfRule>
    <cfRule type="expression" dxfId="189" priority="9" stopIfTrue="1">
      <formula>WEEKDAY($B13)=1</formula>
    </cfRule>
  </conditionalFormatting>
  <conditionalFormatting sqref="M13:M43">
    <cfRule type="expression" dxfId="188" priority="6" stopIfTrue="1">
      <formula>WEEKDAY($B13)=7</formula>
    </cfRule>
    <cfRule type="expression" dxfId="187" priority="7" stopIfTrue="1">
      <formula>WEEKDAY($B13)=1</formula>
    </cfRule>
  </conditionalFormatting>
  <conditionalFormatting sqref="E13:E43">
    <cfRule type="expression" dxfId="186" priority="4" stopIfTrue="1">
      <formula>WEEKDAY($C13)=7</formula>
    </cfRule>
    <cfRule type="expression" dxfId="185" priority="5" stopIfTrue="1">
      <formula>WEEKDAY($C13)=1</formula>
    </cfRule>
  </conditionalFormatting>
  <conditionalFormatting sqref="H13:H43">
    <cfRule type="expression" dxfId="184" priority="1" stopIfTrue="1">
      <formula>WEEKDAY($B13)=7</formula>
    </cfRule>
    <cfRule type="expression" dxfId="183" priority="2" stopIfTrue="1">
      <formula>WEEKDAY($B13)=1</formula>
    </cfRule>
    <cfRule type="expression" dxfId="182" priority="3" stopIfTrue="1">
      <formula>$AT13&gt;10</formula>
    </cfRule>
  </conditionalFormatting>
  <dataValidations count="1">
    <dataValidation type="custom" allowBlank="1" showInputMessage="1" showErrorMessage="1" error="Eingabe nur an Samstagen!_x000a_Max. 8 Stunden." sqref="M13:M43" xr:uid="{00000000-0002-0000-0700-000000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8"/>
  <dimension ref="A1:AV53"/>
  <sheetViews>
    <sheetView showGridLines="0" showRowColHeaders="0" showZeros="0" topLeftCell="B1" zoomScaleNormal="100" workbookViewId="0">
      <pane ySplit="12" topLeftCell="A13" activePane="bottomLeft" state="frozen"/>
      <selection activeCell="J13" sqref="J13"/>
      <selection pane="bottomLeft" activeCell="J13" sqref="J13"/>
    </sheetView>
  </sheetViews>
  <sheetFormatPr baseColWidth="10" defaultRowHeight="12.75" x14ac:dyDescent="0.2"/>
  <cols>
    <col min="1" max="1" width="1.28515625" hidden="1" customWidth="1"/>
    <col min="2" max="2" width="3.28515625" customWidth="1"/>
    <col min="3" max="3" width="3.28515625" hidden="1" customWidth="1"/>
    <col min="4" max="4" width="4.140625" customWidth="1"/>
    <col min="5" max="7" width="3.28515625" customWidth="1"/>
    <col min="8" max="8" width="13.42578125" customWidth="1"/>
    <col min="9" max="9" width="1.7109375" customWidth="1"/>
    <col min="10" max="15" width="6.28515625" customWidth="1"/>
    <col min="16" max="16" width="1.7109375" customWidth="1"/>
    <col min="17" max="18" width="3.42578125" style="7" customWidth="1"/>
    <col min="19" max="24" width="3.42578125" customWidth="1"/>
    <col min="25" max="25" width="0.85546875" customWidth="1"/>
    <col min="26" max="26" width="8" style="119" customWidth="1"/>
    <col min="27" max="27" width="3.42578125" customWidth="1"/>
    <col min="28" max="28" width="5.7109375" style="100" hidden="1" customWidth="1"/>
    <col min="29" max="31" width="3.42578125" hidden="1" customWidth="1"/>
    <col min="32" max="33" width="3.42578125" style="7" hidden="1" customWidth="1"/>
    <col min="34" max="34" width="3.140625" hidden="1" customWidth="1"/>
    <col min="35" max="35" width="8.28515625" hidden="1" customWidth="1"/>
    <col min="36" max="42" width="11.42578125" hidden="1" customWidth="1"/>
    <col min="43" max="43" width="11.42578125" style="219" hidden="1" customWidth="1"/>
    <col min="44" max="44" width="0" hidden="1" customWidth="1"/>
    <col min="45" max="48" width="11.42578125" hidden="1" customWidth="1"/>
  </cols>
  <sheetData>
    <row r="1" spans="2:48" ht="7.5" customHeight="1" x14ac:dyDescent="0.2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2"/>
      <c r="R1" s="52"/>
      <c r="S1" s="51"/>
      <c r="T1" s="51"/>
      <c r="U1" s="51"/>
      <c r="V1" s="51"/>
      <c r="W1" s="51"/>
      <c r="X1" s="53"/>
      <c r="Y1" s="17"/>
      <c r="Z1" s="109"/>
      <c r="AA1" s="17"/>
      <c r="AB1" s="88"/>
      <c r="AC1" s="17"/>
      <c r="AD1" s="17"/>
      <c r="AE1" s="17"/>
      <c r="AF1" s="18"/>
      <c r="AG1" s="18"/>
    </row>
    <row r="2" spans="2:48" ht="18" x14ac:dyDescent="0.25">
      <c r="B2" s="54" t="s">
        <v>21</v>
      </c>
      <c r="C2" s="2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202" t="str">
        <f>Persönliche_Daten!F13&amp;" "&amp;Persönliche_Daten!F2</f>
        <v>Juni 2025</v>
      </c>
      <c r="R2" s="56"/>
      <c r="S2" s="57"/>
      <c r="T2" s="57"/>
      <c r="U2" s="57"/>
      <c r="V2" s="57"/>
      <c r="W2" s="57"/>
      <c r="X2" s="58"/>
      <c r="Y2" s="19"/>
      <c r="Z2" s="110"/>
      <c r="AA2" s="19"/>
      <c r="AB2" s="89"/>
      <c r="AC2" s="19"/>
      <c r="AD2" s="19"/>
      <c r="AE2" s="19"/>
      <c r="AF2" s="20"/>
      <c r="AG2" s="20"/>
    </row>
    <row r="3" spans="2:48" ht="7.5" customHeight="1" x14ac:dyDescent="0.2"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1"/>
      <c r="R3" s="61"/>
      <c r="S3" s="60"/>
      <c r="T3" s="60"/>
      <c r="U3" s="60"/>
      <c r="V3" s="60"/>
      <c r="W3" s="60"/>
      <c r="X3" s="62"/>
      <c r="Y3" s="17"/>
      <c r="Z3" s="109"/>
      <c r="AA3" s="17"/>
      <c r="AB3" s="88"/>
      <c r="AC3" s="17"/>
      <c r="AD3" s="17"/>
      <c r="AE3" s="17"/>
      <c r="AF3" s="18"/>
      <c r="AG3" s="18"/>
    </row>
    <row r="4" spans="2:48" ht="7.5" customHeight="1" x14ac:dyDescent="0.2">
      <c r="Y4" s="17"/>
      <c r="Z4" s="109"/>
      <c r="AA4" s="17"/>
      <c r="AB4" s="88"/>
      <c r="AC4" s="17"/>
      <c r="AD4" s="17"/>
      <c r="AE4" s="17"/>
      <c r="AF4" s="18"/>
      <c r="AG4" s="18"/>
    </row>
    <row r="5" spans="2:48" ht="15" customHeight="1" x14ac:dyDescent="0.2">
      <c r="B5" s="63" t="s">
        <v>9</v>
      </c>
      <c r="C5" s="64"/>
      <c r="D5" s="64"/>
      <c r="E5" s="64"/>
      <c r="F5" s="64"/>
      <c r="G5" s="64"/>
      <c r="H5" s="311">
        <f>Persönliche_Daten!D7</f>
        <v>0</v>
      </c>
      <c r="I5" s="312"/>
      <c r="J5" s="312"/>
      <c r="K5" s="312"/>
      <c r="L5" s="312"/>
      <c r="M5" s="330" t="s">
        <v>35</v>
      </c>
      <c r="N5" s="331"/>
      <c r="O5" s="332"/>
      <c r="P5" s="1"/>
      <c r="Q5" s="66"/>
      <c r="R5" s="67" t="s">
        <v>16</v>
      </c>
      <c r="S5" s="68"/>
      <c r="T5" s="68"/>
      <c r="U5" s="68"/>
      <c r="V5" s="68"/>
      <c r="W5" s="51"/>
      <c r="X5" s="53"/>
      <c r="Y5" s="17"/>
      <c r="Z5" s="109"/>
      <c r="AA5" s="17"/>
      <c r="AB5" s="88"/>
      <c r="AC5" s="17"/>
      <c r="AD5" s="17"/>
      <c r="AE5" s="17"/>
      <c r="AF5" s="18"/>
      <c r="AG5" s="21"/>
    </row>
    <row r="6" spans="2:48" ht="15" customHeight="1" x14ac:dyDescent="0.2">
      <c r="B6" s="65" t="s">
        <v>10</v>
      </c>
      <c r="C6" s="85"/>
      <c r="D6" s="64"/>
      <c r="E6" s="64"/>
      <c r="F6" s="64"/>
      <c r="G6" s="64"/>
      <c r="H6" s="311" t="str">
        <f>Persönliche_Daten!D8</f>
        <v xml:space="preserve"> </v>
      </c>
      <c r="I6" s="312"/>
      <c r="J6" s="312"/>
      <c r="K6" s="312"/>
      <c r="L6" s="312"/>
      <c r="M6" s="206" t="s">
        <v>36</v>
      </c>
      <c r="N6" s="207"/>
      <c r="O6" s="208"/>
      <c r="P6" s="1"/>
      <c r="Q6" s="69"/>
      <c r="R6" s="70"/>
      <c r="S6" s="70"/>
      <c r="T6" s="70"/>
      <c r="U6" s="70"/>
      <c r="V6" s="70"/>
      <c r="W6" s="49"/>
      <c r="X6" s="71"/>
      <c r="Y6" s="22"/>
      <c r="Z6" s="111"/>
      <c r="AA6" s="22"/>
      <c r="AB6" s="90"/>
      <c r="AC6" s="22"/>
      <c r="AD6" s="22"/>
      <c r="AE6" s="22"/>
      <c r="AF6" s="22"/>
      <c r="AG6" s="23"/>
    </row>
    <row r="7" spans="2:48" ht="15" customHeight="1" x14ac:dyDescent="0.2">
      <c r="B7" s="65" t="s">
        <v>11</v>
      </c>
      <c r="C7" s="85"/>
      <c r="D7" s="64"/>
      <c r="E7" s="64"/>
      <c r="F7" s="64"/>
      <c r="G7" s="64"/>
      <c r="H7" s="311">
        <f>Persönliche_Daten!D9</f>
        <v>0</v>
      </c>
      <c r="I7" s="312"/>
      <c r="J7" s="312"/>
      <c r="K7" s="312"/>
      <c r="L7" s="312"/>
      <c r="M7" s="105"/>
      <c r="N7" s="204" t="s">
        <v>37</v>
      </c>
      <c r="O7" s="205">
        <f>Persönliche_Daten!C16</f>
        <v>0</v>
      </c>
      <c r="P7" s="1"/>
      <c r="Q7" s="72" t="s">
        <v>14</v>
      </c>
      <c r="R7" s="287">
        <f t="shared" ref="R7" si="0">WEEKDAY(2)</f>
        <v>2</v>
      </c>
      <c r="S7" s="287">
        <f>WEEKDAY(3)</f>
        <v>3</v>
      </c>
      <c r="T7" s="287">
        <f>WEEKDAY(4)</f>
        <v>4</v>
      </c>
      <c r="U7" s="287">
        <f>WEEKDAY(5)</f>
        <v>5</v>
      </c>
      <c r="V7" s="287">
        <f>WEEKDAY(6)</f>
        <v>6</v>
      </c>
      <c r="W7" s="287">
        <f>WEEKDAY(7)</f>
        <v>7</v>
      </c>
      <c r="X7" s="288">
        <f>WEEKDAY(1)</f>
        <v>1</v>
      </c>
      <c r="Y7" s="24"/>
      <c r="Z7" s="112"/>
      <c r="AA7" s="24"/>
      <c r="AB7" s="91"/>
      <c r="AC7" s="24"/>
      <c r="AD7" s="24"/>
      <c r="AE7" s="24"/>
      <c r="AF7" s="25"/>
      <c r="AG7" s="24"/>
    </row>
    <row r="8" spans="2:48" ht="15" customHeight="1" x14ac:dyDescent="0.2">
      <c r="B8" s="65" t="s">
        <v>12</v>
      </c>
      <c r="C8" s="85"/>
      <c r="D8" s="64"/>
      <c r="E8" s="64"/>
      <c r="F8" s="64"/>
      <c r="G8" s="64"/>
      <c r="H8" s="311">
        <f>Persönliche_Daten!D10</f>
        <v>0</v>
      </c>
      <c r="I8" s="312"/>
      <c r="J8" s="312"/>
      <c r="K8" s="312"/>
      <c r="L8" s="312"/>
      <c r="M8" s="104"/>
      <c r="N8" s="103" t="s">
        <v>38</v>
      </c>
      <c r="O8" s="146">
        <f>Jahresübersicht!H16</f>
        <v>0</v>
      </c>
      <c r="P8" s="1"/>
      <c r="Q8" s="72" t="s">
        <v>22</v>
      </c>
      <c r="R8" s="144">
        <f>Persönliche_Daten!G13</f>
        <v>0</v>
      </c>
      <c r="S8" s="144">
        <f>Persönliche_Daten!H13</f>
        <v>0</v>
      </c>
      <c r="T8" s="144">
        <f>Persönliche_Daten!I13</f>
        <v>0</v>
      </c>
      <c r="U8" s="144">
        <f>Persönliche_Daten!J13</f>
        <v>0</v>
      </c>
      <c r="V8" s="144">
        <f>Persönliche_Daten!K13</f>
        <v>0</v>
      </c>
      <c r="W8" s="144">
        <f>Persönliche_Daten!L13</f>
        <v>0</v>
      </c>
      <c r="X8" s="145">
        <f>Persönliche_Daten!M13</f>
        <v>0</v>
      </c>
      <c r="Y8" s="26"/>
      <c r="Z8" s="113"/>
      <c r="AA8" s="26"/>
      <c r="AB8" s="92"/>
      <c r="AC8" s="26"/>
      <c r="AD8" s="26"/>
      <c r="AE8" s="26"/>
      <c r="AF8" s="25"/>
      <c r="AG8" s="26"/>
    </row>
    <row r="9" spans="2:48" x14ac:dyDescent="0.2">
      <c r="B9" s="31"/>
      <c r="C9" s="1"/>
      <c r="D9" s="1"/>
      <c r="E9" s="1"/>
      <c r="F9" s="1"/>
      <c r="G9" s="1"/>
      <c r="H9" s="1"/>
      <c r="I9" s="1"/>
      <c r="J9" s="8"/>
      <c r="K9" s="2"/>
      <c r="L9" s="1"/>
      <c r="M9" s="1"/>
      <c r="N9" s="8"/>
      <c r="O9" s="1"/>
      <c r="P9" s="1"/>
      <c r="Q9" s="8"/>
      <c r="R9" s="8"/>
      <c r="S9" s="1"/>
      <c r="T9" s="1"/>
      <c r="U9" s="1"/>
      <c r="V9" s="1"/>
      <c r="W9" s="1"/>
      <c r="X9" s="32"/>
      <c r="Y9" s="17"/>
      <c r="Z9" s="109"/>
      <c r="AA9" s="17"/>
      <c r="AB9" s="88"/>
      <c r="AC9" s="17"/>
      <c r="AD9" s="17"/>
      <c r="AE9" s="17"/>
      <c r="AF9" s="18"/>
      <c r="AG9" s="18"/>
    </row>
    <row r="10" spans="2:48" x14ac:dyDescent="0.2">
      <c r="B10" s="50" t="s">
        <v>13</v>
      </c>
      <c r="C10" s="51"/>
      <c r="D10" s="51"/>
      <c r="E10" s="51"/>
      <c r="F10" s="51"/>
      <c r="G10" s="51"/>
      <c r="H10" s="53"/>
      <c r="I10" s="1"/>
      <c r="J10" s="66" t="s">
        <v>68</v>
      </c>
      <c r="K10" s="52"/>
      <c r="L10" s="52"/>
      <c r="M10" s="66" t="s">
        <v>72</v>
      </c>
      <c r="N10" s="75"/>
      <c r="O10" s="76"/>
      <c r="P10" s="2"/>
      <c r="Q10" s="66" t="s">
        <v>16</v>
      </c>
      <c r="R10" s="52"/>
      <c r="S10" s="52"/>
      <c r="T10" s="52"/>
      <c r="U10" s="52"/>
      <c r="V10" s="52"/>
      <c r="W10" s="52"/>
      <c r="X10" s="77"/>
      <c r="Y10" s="18"/>
      <c r="Z10" s="107" t="s">
        <v>39</v>
      </c>
      <c r="AA10" s="18"/>
      <c r="AB10" s="93"/>
      <c r="AC10" s="18"/>
      <c r="AD10" s="18"/>
      <c r="AE10" s="18"/>
      <c r="AF10" s="18"/>
      <c r="AG10" s="18"/>
    </row>
    <row r="11" spans="2:48" ht="45" customHeight="1" x14ac:dyDescent="0.2">
      <c r="B11" s="222" t="s">
        <v>14</v>
      </c>
      <c r="C11" s="70"/>
      <c r="D11" s="49"/>
      <c r="E11" s="73" t="s">
        <v>8</v>
      </c>
      <c r="F11" s="73" t="s">
        <v>0</v>
      </c>
      <c r="G11" s="73" t="s">
        <v>23</v>
      </c>
      <c r="H11" s="74" t="s">
        <v>15</v>
      </c>
      <c r="I11" s="16"/>
      <c r="J11" s="216" t="s">
        <v>69</v>
      </c>
      <c r="K11" s="209" t="s">
        <v>70</v>
      </c>
      <c r="L11" s="209" t="s">
        <v>71</v>
      </c>
      <c r="M11" s="210" t="s">
        <v>98</v>
      </c>
      <c r="N11" s="70" t="s">
        <v>5</v>
      </c>
      <c r="O11" s="74" t="s">
        <v>73</v>
      </c>
      <c r="P11" s="6"/>
      <c r="Q11" s="305" t="s">
        <v>17</v>
      </c>
      <c r="R11" s="306"/>
      <c r="S11" s="49"/>
      <c r="T11" s="49" t="s">
        <v>18</v>
      </c>
      <c r="U11" s="304" t="s">
        <v>19</v>
      </c>
      <c r="V11" s="304"/>
      <c r="W11" s="304" t="s">
        <v>20</v>
      </c>
      <c r="X11" s="307"/>
      <c r="Y11" s="23"/>
      <c r="Z11" s="108" t="s">
        <v>40</v>
      </c>
      <c r="AA11" s="23"/>
      <c r="AB11" s="94"/>
      <c r="AC11" s="23"/>
      <c r="AD11" s="23"/>
      <c r="AE11" s="23"/>
      <c r="AF11" s="27"/>
      <c r="AG11" s="27"/>
      <c r="AO11" t="s">
        <v>72</v>
      </c>
      <c r="AQ11" s="219" t="s">
        <v>75</v>
      </c>
      <c r="AS11" s="241" t="s">
        <v>79</v>
      </c>
      <c r="AT11" s="241" t="s">
        <v>78</v>
      </c>
      <c r="AU11" s="121" t="s">
        <v>80</v>
      </c>
      <c r="AV11" s="242" t="s">
        <v>81</v>
      </c>
    </row>
    <row r="12" spans="2:48" x14ac:dyDescent="0.2">
      <c r="B12" s="31"/>
      <c r="C12" s="1"/>
      <c r="D12" s="1"/>
      <c r="E12" s="33"/>
      <c r="F12" s="33"/>
      <c r="G12" s="33"/>
      <c r="H12" s="8"/>
      <c r="I12" s="8"/>
      <c r="J12" s="1"/>
      <c r="K12" s="1"/>
      <c r="L12" s="1"/>
      <c r="M12" s="1"/>
      <c r="N12" s="1"/>
      <c r="O12" s="1"/>
      <c r="P12" s="1"/>
      <c r="Q12" s="8"/>
      <c r="R12" s="8"/>
      <c r="S12" s="1"/>
      <c r="T12" s="1"/>
      <c r="U12" s="1"/>
      <c r="V12" s="1"/>
      <c r="W12" s="45"/>
      <c r="X12" s="46"/>
      <c r="Y12" s="1"/>
      <c r="Z12" s="114">
        <f>W48</f>
        <v>-7.9</v>
      </c>
      <c r="AA12" s="1"/>
      <c r="AB12" s="95" t="s">
        <v>0</v>
      </c>
      <c r="AC12" s="1"/>
      <c r="AD12" s="1"/>
      <c r="AE12" s="1"/>
      <c r="AF12" s="8" t="s">
        <v>24</v>
      </c>
      <c r="AG12" s="8"/>
      <c r="AI12" s="15" t="s">
        <v>25</v>
      </c>
      <c r="AO12" t="s">
        <v>74</v>
      </c>
      <c r="AP12" t="s">
        <v>8</v>
      </c>
      <c r="AV12">
        <f>Mai!AV43</f>
        <v>0</v>
      </c>
    </row>
    <row r="13" spans="2:48" s="10" customFormat="1" ht="15" customHeight="1" x14ac:dyDescent="0.2">
      <c r="B13" s="228">
        <f>Persönliche_Daten!N13</f>
        <v>45809</v>
      </c>
      <c r="C13" s="231">
        <f>WEEKDAY(B13)</f>
        <v>1</v>
      </c>
      <c r="D13" s="234">
        <f>Persönliche_Daten!N13</f>
        <v>45809</v>
      </c>
      <c r="E13" s="281" t="str">
        <f>IFERROR(VLOOKUP($D13,Feiertage!$A$4:$C$31,2,FALSE),"")</f>
        <v/>
      </c>
      <c r="F13" s="78"/>
      <c r="G13" s="78"/>
      <c r="H13" s="79" t="str">
        <f>IFERROR(VLOOKUP($D13,Feiertage!$A$4:$C$31,3,FALSE),"")</f>
        <v/>
      </c>
      <c r="I13" s="35"/>
      <c r="J13" s="211"/>
      <c r="K13" s="211"/>
      <c r="L13" s="80">
        <f>AT13</f>
        <v>0</v>
      </c>
      <c r="M13" s="212"/>
      <c r="N13" s="80">
        <f>IF(C13=1,L13,0)</f>
        <v>0</v>
      </c>
      <c r="O13" s="80">
        <f>IF(AP13=FALSE,0,L13)</f>
        <v>0</v>
      </c>
      <c r="P13" s="3"/>
      <c r="Q13" s="300">
        <f>IF(E13="o",3.95,IF(OR(E13&gt;" ",F13&gt;" ",G13&gt;" "),0,HLOOKUP(C13,$R$7:$X$8,2,FALSE)))</f>
        <v>0</v>
      </c>
      <c r="R13" s="301"/>
      <c r="S13" s="302">
        <f>IF(F13&gt;" ",0,IF(G13&gt;" ",0,IF(L13&gt;0,L13,0)))</f>
        <v>0</v>
      </c>
      <c r="T13" s="303"/>
      <c r="U13" s="297">
        <f>IF(OR(Q13&gt;0,S13&lt;&gt;0),ROUND(S13-Q13,2),0)</f>
        <v>0</v>
      </c>
      <c r="V13" s="308"/>
      <c r="W13" s="297">
        <f>ROUND(U13,2)</f>
        <v>0</v>
      </c>
      <c r="X13" s="298"/>
      <c r="Y13" s="9"/>
      <c r="Z13" s="115">
        <f>Z12+U13</f>
        <v>-7.9</v>
      </c>
      <c r="AA13" s="9"/>
      <c r="AB13" s="96">
        <f>IF(F13="x",1,0)</f>
        <v>0</v>
      </c>
      <c r="AC13" s="9"/>
      <c r="AD13" s="9"/>
      <c r="AE13" s="9"/>
      <c r="AF13" s="299">
        <f t="shared" ref="AF13:AF43" si="1">IF(B13=$R$7,$R$13,IF(B13=$S$7,$S$13,IF(B13=$T$7,$T$13,IF(B13=$U$7,$U$13,IF(B13=$V$7,$V$13,IF(B13=$W$7,$W$13,IF(B13=$X$7,$X$13,0)))))))</f>
        <v>0</v>
      </c>
      <c r="AG13" s="299"/>
      <c r="AH13" s="28"/>
      <c r="AI13" s="28">
        <f>IF(E13="x",AF13-AF13,IF(F13="x",AF13-AF13,IF(G13="x",AF13-AF13,AF13)))</f>
        <v>0</v>
      </c>
      <c r="AJ13" s="9"/>
      <c r="AO13" s="215" t="b">
        <f t="shared" ref="AO13:AO19" si="2">IF(B13="So",IF(J13&lt;10,L13,J13))</f>
        <v>0</v>
      </c>
      <c r="AP13" s="215" t="b">
        <f>IF(E13="x",IF(J13&lt;10,L13,J13))</f>
        <v>0</v>
      </c>
      <c r="AQ13" s="9">
        <f>IF(K13=0,J13,IF(AND(K13&gt;0,J13&gt;=10),10,J13))</f>
        <v>0</v>
      </c>
      <c r="AS13" s="10">
        <f>IF(J13-K13&gt;=12,12,IF(J13-K13&lt;=10,AQ13,J13-K13))</f>
        <v>0</v>
      </c>
      <c r="AT13" s="10">
        <f>IF(AND(AS13&gt;10,AV13&gt;14),10,AS13)</f>
        <v>0</v>
      </c>
      <c r="AU13" s="10">
        <f>IF(AS13&gt;10,1,0)</f>
        <v>0</v>
      </c>
      <c r="AV13" s="10">
        <f>AV12+AU13</f>
        <v>0</v>
      </c>
    </row>
    <row r="14" spans="2:48" s="10" customFormat="1" ht="15" customHeight="1" x14ac:dyDescent="0.2">
      <c r="B14" s="228">
        <f>B13+1</f>
        <v>45810</v>
      </c>
      <c r="C14" s="231">
        <f>WEEKDAY(B14)</f>
        <v>2</v>
      </c>
      <c r="D14" s="234">
        <f>D13+1</f>
        <v>45810</v>
      </c>
      <c r="E14" s="281" t="str">
        <f>IFERROR(VLOOKUP($D14,Feiertage!$A$4:$C$31,2,FALSE),"")</f>
        <v/>
      </c>
      <c r="F14" s="78"/>
      <c r="G14" s="78"/>
      <c r="H14" s="79" t="str">
        <f>IFERROR(VLOOKUP($D14,Feiertage!$A$4:$C$31,3,FALSE),"")</f>
        <v/>
      </c>
      <c r="I14" s="35"/>
      <c r="J14" s="213"/>
      <c r="K14" s="213"/>
      <c r="L14" s="80">
        <f t="shared" ref="L14:L43" si="3">AT14</f>
        <v>0</v>
      </c>
      <c r="M14" s="212"/>
      <c r="N14" s="80">
        <f t="shared" ref="N14:N42" si="4">IF(C14=1,L14,0)</f>
        <v>0</v>
      </c>
      <c r="O14" s="80">
        <f t="shared" ref="O14:O42" si="5">IF(AP14=FALSE,0,L14)</f>
        <v>0</v>
      </c>
      <c r="P14" s="5"/>
      <c r="Q14" s="300">
        <f t="shared" ref="Q14:Q40" si="6">IF(E14="o",3.95,IF(OR(E14&gt;" ",F14&gt;" ",G14&gt;" "),0,HLOOKUP(C14,$R$7:$X$8,2,FALSE)))</f>
        <v>0</v>
      </c>
      <c r="R14" s="301"/>
      <c r="S14" s="302">
        <f t="shared" ref="S14:S42" si="7">IF(F14&gt;" ",0,IF(G14&gt;" ",0,IF(L14&gt;0,L14,0)))</f>
        <v>0</v>
      </c>
      <c r="T14" s="303"/>
      <c r="U14" s="297">
        <f t="shared" ref="U14:U43" si="8">IF(OR(Q14&gt;0,S14&lt;&gt;0),ROUND(S14-Q14,2),0)</f>
        <v>0</v>
      </c>
      <c r="V14" s="308"/>
      <c r="W14" s="297">
        <f>ROUND(W13+U14,2)</f>
        <v>0</v>
      </c>
      <c r="X14" s="298"/>
      <c r="Y14" s="9"/>
      <c r="Z14" s="115">
        <f>Z13+U14</f>
        <v>-7.9</v>
      </c>
      <c r="AA14" s="9"/>
      <c r="AB14" s="96">
        <f t="shared" ref="AB14:AB43" si="9">IF(F14="x",1,0)</f>
        <v>0</v>
      </c>
      <c r="AC14" s="9"/>
      <c r="AD14" s="9"/>
      <c r="AE14" s="9"/>
      <c r="AF14" s="299">
        <f t="shared" si="1"/>
        <v>0</v>
      </c>
      <c r="AG14" s="299"/>
      <c r="AH14" s="28"/>
      <c r="AI14" s="28">
        <f t="shared" ref="AI14:AI43" si="10">IF(E14="x",AF14-AF14,IF(F14="x",AF14-AF14,IF(G14="x",AF14-AF14,AF14)))</f>
        <v>0</v>
      </c>
      <c r="AJ14" s="9"/>
      <c r="AO14" s="215" t="b">
        <f t="shared" si="2"/>
        <v>0</v>
      </c>
      <c r="AP14" s="215" t="b">
        <f t="shared" ref="AP14:AP43" si="11">IF(E14="x",IF(J14&lt;10,L14,J14))</f>
        <v>0</v>
      </c>
      <c r="AQ14" s="9">
        <f t="shared" ref="AQ14:AQ43" si="12">IF(K14=0,J14,IF(AND(K14&gt;0,J14&gt;=10),10,J14))</f>
        <v>0</v>
      </c>
      <c r="AS14" s="10">
        <f t="shared" ref="AS14:AS43" si="13">IF(J14-K14&gt;=12,12,IF(J14-K14&lt;=10,AQ14,J14-K14))</f>
        <v>0</v>
      </c>
      <c r="AT14" s="10">
        <f t="shared" ref="AT14:AT43" si="14">IF(AND(AS14&gt;10,AV14&gt;14),10,AS14)</f>
        <v>0</v>
      </c>
      <c r="AU14" s="10">
        <f t="shared" ref="AU14:AU43" si="15">IF(AS14&gt;10,1,0)</f>
        <v>0</v>
      </c>
      <c r="AV14" s="10">
        <f>AV13+AU14</f>
        <v>0</v>
      </c>
    </row>
    <row r="15" spans="2:48" s="10" customFormat="1" ht="15" customHeight="1" x14ac:dyDescent="0.2">
      <c r="B15" s="228">
        <f t="shared" ref="B15:B40" si="16">B14+1</f>
        <v>45811</v>
      </c>
      <c r="C15" s="231">
        <f t="shared" ref="C15:C40" si="17">WEEKDAY(B15)</f>
        <v>3</v>
      </c>
      <c r="D15" s="234">
        <f t="shared" ref="D15:D40" si="18">D14+1</f>
        <v>45811</v>
      </c>
      <c r="E15" s="281" t="str">
        <f>IFERROR(VLOOKUP($D15,Feiertage!$A$4:$C$31,2,FALSE),"")</f>
        <v/>
      </c>
      <c r="F15" s="78"/>
      <c r="G15" s="78"/>
      <c r="H15" s="79" t="str">
        <f>IFERROR(VLOOKUP($D15,Feiertage!$A$4:$C$31,3,FALSE),"")</f>
        <v/>
      </c>
      <c r="I15" s="35"/>
      <c r="J15" s="214"/>
      <c r="K15" s="214"/>
      <c r="L15" s="80">
        <f t="shared" si="3"/>
        <v>0</v>
      </c>
      <c r="M15" s="212"/>
      <c r="N15" s="80">
        <f t="shared" si="4"/>
        <v>0</v>
      </c>
      <c r="O15" s="80">
        <f t="shared" si="5"/>
        <v>0</v>
      </c>
      <c r="P15" s="4"/>
      <c r="Q15" s="300">
        <f t="shared" si="6"/>
        <v>0</v>
      </c>
      <c r="R15" s="301"/>
      <c r="S15" s="302">
        <f t="shared" si="7"/>
        <v>0</v>
      </c>
      <c r="T15" s="303"/>
      <c r="U15" s="297">
        <f t="shared" si="8"/>
        <v>0</v>
      </c>
      <c r="V15" s="308"/>
      <c r="W15" s="297">
        <f t="shared" ref="W15:W40" si="19">ROUND(W14+U15,2)</f>
        <v>0</v>
      </c>
      <c r="X15" s="298"/>
      <c r="Y15" s="9"/>
      <c r="Z15" s="115">
        <f t="shared" ref="Z15:Z40" si="20">Z14+U15</f>
        <v>-7.9</v>
      </c>
      <c r="AA15" s="9"/>
      <c r="AB15" s="96">
        <f t="shared" si="9"/>
        <v>0</v>
      </c>
      <c r="AC15" s="9"/>
      <c r="AD15" s="9"/>
      <c r="AE15" s="9"/>
      <c r="AF15" s="299">
        <f t="shared" si="1"/>
        <v>0</v>
      </c>
      <c r="AG15" s="299"/>
      <c r="AH15" s="28"/>
      <c r="AI15" s="28">
        <f t="shared" si="10"/>
        <v>0</v>
      </c>
      <c r="AO15" s="215" t="b">
        <f t="shared" si="2"/>
        <v>0</v>
      </c>
      <c r="AP15" s="215" t="b">
        <f t="shared" si="11"/>
        <v>0</v>
      </c>
      <c r="AQ15" s="9">
        <f t="shared" si="12"/>
        <v>0</v>
      </c>
      <c r="AS15" s="10">
        <f t="shared" si="13"/>
        <v>0</v>
      </c>
      <c r="AT15" s="10">
        <f t="shared" si="14"/>
        <v>0</v>
      </c>
      <c r="AU15" s="10">
        <f t="shared" si="15"/>
        <v>0</v>
      </c>
      <c r="AV15" s="10">
        <f t="shared" ref="AV15:AV43" si="21">AV14+AU15</f>
        <v>0</v>
      </c>
    </row>
    <row r="16" spans="2:48" s="10" customFormat="1" ht="15" customHeight="1" x14ac:dyDescent="0.2">
      <c r="B16" s="228">
        <f t="shared" si="16"/>
        <v>45812</v>
      </c>
      <c r="C16" s="231">
        <f t="shared" si="17"/>
        <v>4</v>
      </c>
      <c r="D16" s="234">
        <f t="shared" si="18"/>
        <v>45812</v>
      </c>
      <c r="E16" s="281" t="str">
        <f>IFERROR(VLOOKUP($D16,Feiertage!$A$4:$C$31,2,FALSE),"")</f>
        <v/>
      </c>
      <c r="F16" s="81"/>
      <c r="G16" s="81"/>
      <c r="H16" s="79" t="str">
        <f>IFERROR(VLOOKUP($D16,Feiertage!$A$4:$C$31,3,FALSE),"")</f>
        <v/>
      </c>
      <c r="I16" s="35"/>
      <c r="J16" s="214"/>
      <c r="K16" s="214"/>
      <c r="L16" s="80">
        <f t="shared" si="3"/>
        <v>0</v>
      </c>
      <c r="M16" s="212"/>
      <c r="N16" s="80">
        <f t="shared" si="4"/>
        <v>0</v>
      </c>
      <c r="O16" s="80">
        <f t="shared" si="5"/>
        <v>0</v>
      </c>
      <c r="P16" s="4"/>
      <c r="Q16" s="300">
        <f t="shared" si="6"/>
        <v>0</v>
      </c>
      <c r="R16" s="301"/>
      <c r="S16" s="302">
        <f t="shared" si="7"/>
        <v>0</v>
      </c>
      <c r="T16" s="303"/>
      <c r="U16" s="297">
        <f t="shared" si="8"/>
        <v>0</v>
      </c>
      <c r="V16" s="308"/>
      <c r="W16" s="297">
        <f t="shared" si="19"/>
        <v>0</v>
      </c>
      <c r="X16" s="298"/>
      <c r="Y16" s="9"/>
      <c r="Z16" s="115">
        <f t="shared" si="20"/>
        <v>-7.9</v>
      </c>
      <c r="AA16" s="9"/>
      <c r="AB16" s="96">
        <f t="shared" si="9"/>
        <v>0</v>
      </c>
      <c r="AC16" s="9"/>
      <c r="AD16" s="9"/>
      <c r="AE16" s="9"/>
      <c r="AF16" s="299">
        <f t="shared" si="1"/>
        <v>0</v>
      </c>
      <c r="AG16" s="299"/>
      <c r="AH16" s="28"/>
      <c r="AI16" s="28">
        <f t="shared" si="10"/>
        <v>0</v>
      </c>
      <c r="AO16" s="215" t="b">
        <f t="shared" si="2"/>
        <v>0</v>
      </c>
      <c r="AP16" s="215" t="b">
        <f t="shared" si="11"/>
        <v>0</v>
      </c>
      <c r="AQ16" s="9">
        <f t="shared" si="12"/>
        <v>0</v>
      </c>
      <c r="AS16" s="10">
        <f t="shared" si="13"/>
        <v>0</v>
      </c>
      <c r="AT16" s="10">
        <f t="shared" si="14"/>
        <v>0</v>
      </c>
      <c r="AU16" s="10">
        <f t="shared" si="15"/>
        <v>0</v>
      </c>
      <c r="AV16" s="10">
        <f t="shared" si="21"/>
        <v>0</v>
      </c>
    </row>
    <row r="17" spans="2:48" s="10" customFormat="1" ht="15" customHeight="1" x14ac:dyDescent="0.2">
      <c r="B17" s="228">
        <f t="shared" si="16"/>
        <v>45813</v>
      </c>
      <c r="C17" s="231">
        <f t="shared" si="17"/>
        <v>5</v>
      </c>
      <c r="D17" s="234">
        <f t="shared" si="18"/>
        <v>45813</v>
      </c>
      <c r="E17" s="281" t="str">
        <f>IFERROR(VLOOKUP($D17,Feiertage!$A$4:$C$31,2,FALSE),"")</f>
        <v/>
      </c>
      <c r="F17" s="81"/>
      <c r="G17" s="81"/>
      <c r="H17" s="79" t="str">
        <f>IFERROR(VLOOKUP($D17,Feiertage!$A$4:$C$31,3,FALSE),"")</f>
        <v/>
      </c>
      <c r="I17" s="35"/>
      <c r="J17" s="214"/>
      <c r="K17" s="214"/>
      <c r="L17" s="80">
        <f t="shared" si="3"/>
        <v>0</v>
      </c>
      <c r="M17" s="212"/>
      <c r="N17" s="80">
        <f t="shared" si="4"/>
        <v>0</v>
      </c>
      <c r="O17" s="80">
        <f t="shared" si="5"/>
        <v>0</v>
      </c>
      <c r="P17" s="4"/>
      <c r="Q17" s="300">
        <f t="shared" si="6"/>
        <v>0</v>
      </c>
      <c r="R17" s="301"/>
      <c r="S17" s="302">
        <f t="shared" si="7"/>
        <v>0</v>
      </c>
      <c r="T17" s="303"/>
      <c r="U17" s="297">
        <f t="shared" si="8"/>
        <v>0</v>
      </c>
      <c r="V17" s="308"/>
      <c r="W17" s="297">
        <f t="shared" si="19"/>
        <v>0</v>
      </c>
      <c r="X17" s="298"/>
      <c r="Y17" s="9"/>
      <c r="Z17" s="115">
        <f t="shared" si="20"/>
        <v>-7.9</v>
      </c>
      <c r="AA17" s="9"/>
      <c r="AB17" s="96">
        <f t="shared" si="9"/>
        <v>0</v>
      </c>
      <c r="AC17" s="9"/>
      <c r="AD17" s="9"/>
      <c r="AE17" s="9"/>
      <c r="AF17" s="299">
        <f t="shared" si="1"/>
        <v>0</v>
      </c>
      <c r="AG17" s="299"/>
      <c r="AH17" s="28"/>
      <c r="AI17" s="28">
        <f t="shared" si="10"/>
        <v>0</v>
      </c>
      <c r="AO17" s="215" t="b">
        <f t="shared" si="2"/>
        <v>0</v>
      </c>
      <c r="AP17" s="215" t="b">
        <f t="shared" si="11"/>
        <v>0</v>
      </c>
      <c r="AQ17" s="9">
        <f t="shared" si="12"/>
        <v>0</v>
      </c>
      <c r="AS17" s="10">
        <f t="shared" si="13"/>
        <v>0</v>
      </c>
      <c r="AT17" s="10">
        <f t="shared" si="14"/>
        <v>0</v>
      </c>
      <c r="AU17" s="10">
        <f t="shared" si="15"/>
        <v>0</v>
      </c>
      <c r="AV17" s="10">
        <f t="shared" si="21"/>
        <v>0</v>
      </c>
    </row>
    <row r="18" spans="2:48" s="10" customFormat="1" ht="15" customHeight="1" x14ac:dyDescent="0.2">
      <c r="B18" s="228">
        <f t="shared" si="16"/>
        <v>45814</v>
      </c>
      <c r="C18" s="231">
        <f t="shared" si="17"/>
        <v>6</v>
      </c>
      <c r="D18" s="234">
        <f t="shared" si="18"/>
        <v>45814</v>
      </c>
      <c r="E18" s="281" t="str">
        <f>IFERROR(VLOOKUP($D18,Feiertage!$A$4:$C$31,2,FALSE),"")</f>
        <v/>
      </c>
      <c r="F18" s="78"/>
      <c r="G18" s="78"/>
      <c r="H18" s="79" t="str">
        <f>IFERROR(VLOOKUP($D18,Feiertage!$A$4:$C$31,3,FALSE),"")</f>
        <v/>
      </c>
      <c r="I18" s="35"/>
      <c r="J18" s="214"/>
      <c r="K18" s="214"/>
      <c r="L18" s="80">
        <f t="shared" si="3"/>
        <v>0</v>
      </c>
      <c r="M18" s="212"/>
      <c r="N18" s="80">
        <f t="shared" si="4"/>
        <v>0</v>
      </c>
      <c r="O18" s="80">
        <f t="shared" si="5"/>
        <v>0</v>
      </c>
      <c r="P18" s="4"/>
      <c r="Q18" s="300">
        <f t="shared" si="6"/>
        <v>0</v>
      </c>
      <c r="R18" s="301"/>
      <c r="S18" s="302">
        <f t="shared" si="7"/>
        <v>0</v>
      </c>
      <c r="T18" s="303"/>
      <c r="U18" s="297">
        <f t="shared" si="8"/>
        <v>0</v>
      </c>
      <c r="V18" s="308"/>
      <c r="W18" s="297">
        <f t="shared" si="19"/>
        <v>0</v>
      </c>
      <c r="X18" s="298"/>
      <c r="Y18" s="9"/>
      <c r="Z18" s="115">
        <f t="shared" si="20"/>
        <v>-7.9</v>
      </c>
      <c r="AA18" s="9"/>
      <c r="AB18" s="96">
        <f t="shared" si="9"/>
        <v>0</v>
      </c>
      <c r="AC18" s="9"/>
      <c r="AD18" s="9"/>
      <c r="AE18" s="9"/>
      <c r="AF18" s="299">
        <f t="shared" si="1"/>
        <v>0</v>
      </c>
      <c r="AG18" s="299"/>
      <c r="AH18" s="28"/>
      <c r="AI18" s="28">
        <f t="shared" si="10"/>
        <v>0</v>
      </c>
      <c r="AO18" s="215" t="b">
        <f t="shared" si="2"/>
        <v>0</v>
      </c>
      <c r="AP18" s="215" t="b">
        <f t="shared" si="11"/>
        <v>0</v>
      </c>
      <c r="AQ18" s="9">
        <f t="shared" si="12"/>
        <v>0</v>
      </c>
      <c r="AS18" s="10">
        <f t="shared" si="13"/>
        <v>0</v>
      </c>
      <c r="AT18" s="10">
        <f t="shared" si="14"/>
        <v>0</v>
      </c>
      <c r="AU18" s="10">
        <f t="shared" si="15"/>
        <v>0</v>
      </c>
      <c r="AV18" s="10">
        <f t="shared" si="21"/>
        <v>0</v>
      </c>
    </row>
    <row r="19" spans="2:48" s="10" customFormat="1" ht="15" customHeight="1" x14ac:dyDescent="0.2">
      <c r="B19" s="228">
        <f t="shared" si="16"/>
        <v>45815</v>
      </c>
      <c r="C19" s="231">
        <f t="shared" si="17"/>
        <v>7</v>
      </c>
      <c r="D19" s="234">
        <f t="shared" si="18"/>
        <v>45815</v>
      </c>
      <c r="E19" s="281" t="str">
        <f>IFERROR(VLOOKUP($D19,Feiertage!$A$4:$C$31,2,FALSE),"")</f>
        <v/>
      </c>
      <c r="F19" s="78"/>
      <c r="G19" s="78"/>
      <c r="H19" s="79" t="str">
        <f>IFERROR(VLOOKUP($D19,Feiertage!$A$4:$C$31,3,FALSE),"")</f>
        <v/>
      </c>
      <c r="I19" s="35"/>
      <c r="J19" s="211"/>
      <c r="K19" s="211"/>
      <c r="L19" s="80">
        <f t="shared" si="3"/>
        <v>0</v>
      </c>
      <c r="M19" s="212"/>
      <c r="N19" s="80">
        <f t="shared" si="4"/>
        <v>0</v>
      </c>
      <c r="O19" s="80">
        <f t="shared" si="5"/>
        <v>0</v>
      </c>
      <c r="P19" s="4"/>
      <c r="Q19" s="300">
        <f t="shared" si="6"/>
        <v>0</v>
      </c>
      <c r="R19" s="301"/>
      <c r="S19" s="302">
        <f>IF(F19&gt;" ",0,IF(G19&gt;" ",0,IF(L19&gt;0,L19,0)))</f>
        <v>0</v>
      </c>
      <c r="T19" s="303"/>
      <c r="U19" s="297">
        <f t="shared" si="8"/>
        <v>0</v>
      </c>
      <c r="V19" s="308"/>
      <c r="W19" s="297">
        <f t="shared" si="19"/>
        <v>0</v>
      </c>
      <c r="X19" s="298"/>
      <c r="Y19" s="9"/>
      <c r="Z19" s="115">
        <f t="shared" si="20"/>
        <v>-7.9</v>
      </c>
      <c r="AA19" s="9"/>
      <c r="AB19" s="96">
        <f>IF(F19="x",1,0)</f>
        <v>0</v>
      </c>
      <c r="AC19" s="9"/>
      <c r="AD19" s="9"/>
      <c r="AE19" s="9"/>
      <c r="AF19" s="299">
        <f t="shared" si="1"/>
        <v>0</v>
      </c>
      <c r="AG19" s="299"/>
      <c r="AI19" s="28">
        <f>IF(E19="x",AF19-AF19,IF(F19="x",AF19-AF19,IF(G19="x",AF19-AF19,AF19)))</f>
        <v>0</v>
      </c>
      <c r="AO19" s="215" t="b">
        <f t="shared" si="2"/>
        <v>0</v>
      </c>
      <c r="AP19" s="215" t="b">
        <f>IF(E19="x",IF(J19&lt;10,L19,J19))</f>
        <v>0</v>
      </c>
      <c r="AQ19" s="9">
        <f t="shared" si="12"/>
        <v>0</v>
      </c>
      <c r="AS19" s="10">
        <f t="shared" si="13"/>
        <v>0</v>
      </c>
      <c r="AT19" s="10">
        <f t="shared" si="14"/>
        <v>0</v>
      </c>
      <c r="AU19" s="10">
        <f t="shared" si="15"/>
        <v>0</v>
      </c>
      <c r="AV19" s="10">
        <f t="shared" si="21"/>
        <v>0</v>
      </c>
    </row>
    <row r="20" spans="2:48" s="10" customFormat="1" ht="15" customHeight="1" x14ac:dyDescent="0.2">
      <c r="B20" s="228">
        <f t="shared" si="16"/>
        <v>45816</v>
      </c>
      <c r="C20" s="231">
        <f t="shared" si="17"/>
        <v>1</v>
      </c>
      <c r="D20" s="234">
        <f t="shared" si="18"/>
        <v>45816</v>
      </c>
      <c r="E20" s="281" t="str">
        <f>IFERROR(VLOOKUP($D20,Feiertage!$A$4:$C$31,2,FALSE),"")</f>
        <v>x</v>
      </c>
      <c r="F20" s="78"/>
      <c r="G20" s="78"/>
      <c r="H20" s="79" t="str">
        <f>IFERROR(VLOOKUP($D20,Feiertage!$A$4:$C$31,3,FALSE),"")</f>
        <v>Pfingstsonntag</v>
      </c>
      <c r="I20" s="35"/>
      <c r="J20" s="211"/>
      <c r="K20" s="211"/>
      <c r="L20" s="80">
        <f t="shared" si="3"/>
        <v>0</v>
      </c>
      <c r="M20" s="212"/>
      <c r="N20" s="80">
        <f t="shared" si="4"/>
        <v>0</v>
      </c>
      <c r="O20" s="80">
        <f t="shared" si="5"/>
        <v>0</v>
      </c>
      <c r="P20" s="4"/>
      <c r="Q20" s="300">
        <f t="shared" si="6"/>
        <v>0</v>
      </c>
      <c r="R20" s="301"/>
      <c r="S20" s="302">
        <f t="shared" si="7"/>
        <v>0</v>
      </c>
      <c r="T20" s="303"/>
      <c r="U20" s="297">
        <f t="shared" si="8"/>
        <v>0</v>
      </c>
      <c r="V20" s="308"/>
      <c r="W20" s="297">
        <f t="shared" si="19"/>
        <v>0</v>
      </c>
      <c r="X20" s="298"/>
      <c r="Y20" s="9"/>
      <c r="Z20" s="115">
        <f t="shared" si="20"/>
        <v>-7.9</v>
      </c>
      <c r="AA20" s="9"/>
      <c r="AB20" s="96">
        <f t="shared" si="9"/>
        <v>0</v>
      </c>
      <c r="AC20" s="9"/>
      <c r="AD20" s="9"/>
      <c r="AE20" s="9"/>
      <c r="AF20" s="299">
        <f t="shared" si="1"/>
        <v>0</v>
      </c>
      <c r="AG20" s="299"/>
      <c r="AI20" s="28">
        <f t="shared" si="10"/>
        <v>0</v>
      </c>
      <c r="AO20" s="215" t="b">
        <f t="shared" ref="AO20:AO43" si="22">IF(B20="So",IF(J20&lt;10,L20,J20))</f>
        <v>0</v>
      </c>
      <c r="AP20" s="215">
        <f t="shared" si="11"/>
        <v>0</v>
      </c>
      <c r="AQ20" s="9">
        <f t="shared" si="12"/>
        <v>0</v>
      </c>
      <c r="AS20" s="10">
        <f t="shared" si="13"/>
        <v>0</v>
      </c>
      <c r="AT20" s="10">
        <f t="shared" si="14"/>
        <v>0</v>
      </c>
      <c r="AU20" s="10">
        <f t="shared" si="15"/>
        <v>0</v>
      </c>
      <c r="AV20" s="10">
        <f t="shared" si="21"/>
        <v>0</v>
      </c>
    </row>
    <row r="21" spans="2:48" s="10" customFormat="1" ht="15" customHeight="1" x14ac:dyDescent="0.2">
      <c r="B21" s="228">
        <f t="shared" si="16"/>
        <v>45817</v>
      </c>
      <c r="C21" s="231">
        <f t="shared" si="17"/>
        <v>2</v>
      </c>
      <c r="D21" s="234">
        <f t="shared" si="18"/>
        <v>45817</v>
      </c>
      <c r="E21" s="281" t="str">
        <f>IFERROR(VLOOKUP($D21,Feiertage!$A$4:$C$31,2,FALSE),"")</f>
        <v>x</v>
      </c>
      <c r="F21" s="78"/>
      <c r="G21" s="78"/>
      <c r="H21" s="79" t="str">
        <f>IFERROR(VLOOKUP($D21,Feiertage!$A$4:$C$31,3,FALSE),"")</f>
        <v>Pfingstmontag</v>
      </c>
      <c r="I21" s="35"/>
      <c r="J21" s="213"/>
      <c r="K21" s="213"/>
      <c r="L21" s="80">
        <f t="shared" si="3"/>
        <v>0</v>
      </c>
      <c r="M21" s="212"/>
      <c r="N21" s="80">
        <f t="shared" si="4"/>
        <v>0</v>
      </c>
      <c r="O21" s="80">
        <f t="shared" si="5"/>
        <v>0</v>
      </c>
      <c r="P21" s="4"/>
      <c r="Q21" s="300">
        <f t="shared" si="6"/>
        <v>0</v>
      </c>
      <c r="R21" s="301"/>
      <c r="S21" s="302">
        <f t="shared" si="7"/>
        <v>0</v>
      </c>
      <c r="T21" s="303"/>
      <c r="U21" s="297">
        <f t="shared" si="8"/>
        <v>0</v>
      </c>
      <c r="V21" s="308"/>
      <c r="W21" s="297">
        <f t="shared" si="19"/>
        <v>0</v>
      </c>
      <c r="X21" s="298"/>
      <c r="Y21" s="9"/>
      <c r="Z21" s="115">
        <f t="shared" si="20"/>
        <v>-7.9</v>
      </c>
      <c r="AA21" s="9"/>
      <c r="AB21" s="96">
        <f t="shared" si="9"/>
        <v>0</v>
      </c>
      <c r="AC21" s="9"/>
      <c r="AD21" s="9"/>
      <c r="AE21" s="9"/>
      <c r="AF21" s="299">
        <f t="shared" si="1"/>
        <v>0</v>
      </c>
      <c r="AG21" s="299"/>
      <c r="AI21" s="28">
        <f t="shared" si="10"/>
        <v>0</v>
      </c>
      <c r="AO21" s="215" t="b">
        <f t="shared" si="22"/>
        <v>0</v>
      </c>
      <c r="AP21" s="215">
        <f t="shared" si="11"/>
        <v>0</v>
      </c>
      <c r="AQ21" s="9">
        <f t="shared" si="12"/>
        <v>0</v>
      </c>
      <c r="AS21" s="10">
        <f t="shared" si="13"/>
        <v>0</v>
      </c>
      <c r="AT21" s="10">
        <f t="shared" si="14"/>
        <v>0</v>
      </c>
      <c r="AU21" s="10">
        <f t="shared" si="15"/>
        <v>0</v>
      </c>
      <c r="AV21" s="10">
        <f t="shared" si="21"/>
        <v>0</v>
      </c>
    </row>
    <row r="22" spans="2:48" s="10" customFormat="1" ht="15" customHeight="1" x14ac:dyDescent="0.2">
      <c r="B22" s="228">
        <f t="shared" si="16"/>
        <v>45818</v>
      </c>
      <c r="C22" s="231">
        <f t="shared" si="17"/>
        <v>3</v>
      </c>
      <c r="D22" s="234">
        <f t="shared" si="18"/>
        <v>45818</v>
      </c>
      <c r="E22" s="281" t="str">
        <f>IFERROR(VLOOKUP($D22,Feiertage!$A$4:$C$31,2,FALSE),"")</f>
        <v/>
      </c>
      <c r="F22" s="78"/>
      <c r="G22" s="78"/>
      <c r="H22" s="79" t="str">
        <f>IFERROR(VLOOKUP($D22,Feiertage!$A$4:$C$31,3,FALSE),"")</f>
        <v/>
      </c>
      <c r="I22" s="35"/>
      <c r="J22" s="214"/>
      <c r="K22" s="214"/>
      <c r="L22" s="80">
        <f t="shared" si="3"/>
        <v>0</v>
      </c>
      <c r="M22" s="212"/>
      <c r="N22" s="80">
        <f t="shared" si="4"/>
        <v>0</v>
      </c>
      <c r="O22" s="80">
        <f t="shared" si="5"/>
        <v>0</v>
      </c>
      <c r="P22" s="4"/>
      <c r="Q22" s="300">
        <f t="shared" si="6"/>
        <v>0</v>
      </c>
      <c r="R22" s="301"/>
      <c r="S22" s="302">
        <f t="shared" si="7"/>
        <v>0</v>
      </c>
      <c r="T22" s="303"/>
      <c r="U22" s="297">
        <f t="shared" si="8"/>
        <v>0</v>
      </c>
      <c r="V22" s="308"/>
      <c r="W22" s="297">
        <f t="shared" si="19"/>
        <v>0</v>
      </c>
      <c r="X22" s="298"/>
      <c r="Y22" s="9"/>
      <c r="Z22" s="115">
        <f t="shared" si="20"/>
        <v>-7.9</v>
      </c>
      <c r="AA22" s="9"/>
      <c r="AB22" s="96">
        <f t="shared" si="9"/>
        <v>0</v>
      </c>
      <c r="AC22" s="9"/>
      <c r="AD22" s="9"/>
      <c r="AE22" s="9"/>
      <c r="AF22" s="299">
        <f t="shared" si="1"/>
        <v>0</v>
      </c>
      <c r="AG22" s="299"/>
      <c r="AI22" s="28">
        <f t="shared" si="10"/>
        <v>0</v>
      </c>
      <c r="AO22" s="215" t="b">
        <f t="shared" si="22"/>
        <v>0</v>
      </c>
      <c r="AP22" s="215" t="b">
        <f t="shared" si="11"/>
        <v>0</v>
      </c>
      <c r="AQ22" s="9">
        <f t="shared" si="12"/>
        <v>0</v>
      </c>
      <c r="AS22" s="10">
        <f t="shared" si="13"/>
        <v>0</v>
      </c>
      <c r="AT22" s="10">
        <f t="shared" si="14"/>
        <v>0</v>
      </c>
      <c r="AU22" s="10">
        <f t="shared" si="15"/>
        <v>0</v>
      </c>
      <c r="AV22" s="10">
        <f t="shared" si="21"/>
        <v>0</v>
      </c>
    </row>
    <row r="23" spans="2:48" s="10" customFormat="1" ht="15" customHeight="1" x14ac:dyDescent="0.2">
      <c r="B23" s="228">
        <f t="shared" si="16"/>
        <v>45819</v>
      </c>
      <c r="C23" s="231">
        <f t="shared" si="17"/>
        <v>4</v>
      </c>
      <c r="D23" s="234">
        <f t="shared" si="18"/>
        <v>45819</v>
      </c>
      <c r="E23" s="281" t="str">
        <f>IFERROR(VLOOKUP($D23,Feiertage!$A$4:$C$31,2,FALSE),"")</f>
        <v/>
      </c>
      <c r="F23" s="78"/>
      <c r="G23" s="78"/>
      <c r="H23" s="79" t="str">
        <f>IFERROR(VLOOKUP($D23,Feiertage!$A$4:$C$31,3,FALSE),"")</f>
        <v/>
      </c>
      <c r="I23" s="35"/>
      <c r="J23" s="214"/>
      <c r="K23" s="214"/>
      <c r="L23" s="80">
        <f t="shared" si="3"/>
        <v>0</v>
      </c>
      <c r="M23" s="212"/>
      <c r="N23" s="80">
        <f t="shared" si="4"/>
        <v>0</v>
      </c>
      <c r="O23" s="80">
        <f t="shared" si="5"/>
        <v>0</v>
      </c>
      <c r="P23" s="4"/>
      <c r="Q23" s="300">
        <f t="shared" si="6"/>
        <v>0</v>
      </c>
      <c r="R23" s="301"/>
      <c r="S23" s="302">
        <f t="shared" si="7"/>
        <v>0</v>
      </c>
      <c r="T23" s="303"/>
      <c r="U23" s="297">
        <f t="shared" si="8"/>
        <v>0</v>
      </c>
      <c r="V23" s="308"/>
      <c r="W23" s="297">
        <f t="shared" si="19"/>
        <v>0</v>
      </c>
      <c r="X23" s="298"/>
      <c r="Y23" s="9"/>
      <c r="Z23" s="115">
        <f t="shared" si="20"/>
        <v>-7.9</v>
      </c>
      <c r="AA23" s="9"/>
      <c r="AB23" s="96">
        <f t="shared" si="9"/>
        <v>0</v>
      </c>
      <c r="AC23" s="9"/>
      <c r="AD23" s="9"/>
      <c r="AE23" s="9"/>
      <c r="AF23" s="299">
        <f t="shared" si="1"/>
        <v>0</v>
      </c>
      <c r="AG23" s="299"/>
      <c r="AI23" s="28">
        <f t="shared" si="10"/>
        <v>0</v>
      </c>
      <c r="AO23" s="215" t="b">
        <f t="shared" si="22"/>
        <v>0</v>
      </c>
      <c r="AP23" s="215" t="b">
        <f t="shared" si="11"/>
        <v>0</v>
      </c>
      <c r="AQ23" s="9">
        <f t="shared" si="12"/>
        <v>0</v>
      </c>
      <c r="AS23" s="10">
        <f t="shared" si="13"/>
        <v>0</v>
      </c>
      <c r="AT23" s="10">
        <f t="shared" si="14"/>
        <v>0</v>
      </c>
      <c r="AU23" s="10">
        <f t="shared" si="15"/>
        <v>0</v>
      </c>
      <c r="AV23" s="10">
        <f t="shared" si="21"/>
        <v>0</v>
      </c>
    </row>
    <row r="24" spans="2:48" s="10" customFormat="1" ht="15" customHeight="1" x14ac:dyDescent="0.2">
      <c r="B24" s="228">
        <f t="shared" si="16"/>
        <v>45820</v>
      </c>
      <c r="C24" s="231">
        <f t="shared" si="17"/>
        <v>5</v>
      </c>
      <c r="D24" s="234">
        <f t="shared" si="18"/>
        <v>45820</v>
      </c>
      <c r="E24" s="281" t="str">
        <f>IFERROR(VLOOKUP($D24,Feiertage!$A$4:$C$31,2,FALSE),"")</f>
        <v/>
      </c>
      <c r="F24" s="78"/>
      <c r="G24" s="78"/>
      <c r="H24" s="79" t="str">
        <f>IFERROR(VLOOKUP($D24,Feiertage!$A$4:$C$31,3,FALSE),"")</f>
        <v/>
      </c>
      <c r="I24" s="35"/>
      <c r="J24" s="214"/>
      <c r="K24" s="214"/>
      <c r="L24" s="80">
        <f t="shared" si="3"/>
        <v>0</v>
      </c>
      <c r="M24" s="212"/>
      <c r="N24" s="80">
        <f t="shared" si="4"/>
        <v>0</v>
      </c>
      <c r="O24" s="80">
        <f t="shared" si="5"/>
        <v>0</v>
      </c>
      <c r="P24" s="4"/>
      <c r="Q24" s="300">
        <f t="shared" si="6"/>
        <v>0</v>
      </c>
      <c r="R24" s="301"/>
      <c r="S24" s="302">
        <f t="shared" si="7"/>
        <v>0</v>
      </c>
      <c r="T24" s="303"/>
      <c r="U24" s="297">
        <f t="shared" si="8"/>
        <v>0</v>
      </c>
      <c r="V24" s="308"/>
      <c r="W24" s="297">
        <f t="shared" si="19"/>
        <v>0</v>
      </c>
      <c r="X24" s="298"/>
      <c r="Y24" s="9"/>
      <c r="Z24" s="115">
        <f t="shared" si="20"/>
        <v>-7.9</v>
      </c>
      <c r="AA24" s="9"/>
      <c r="AB24" s="96">
        <f t="shared" si="9"/>
        <v>0</v>
      </c>
      <c r="AC24" s="9"/>
      <c r="AD24" s="9"/>
      <c r="AE24" s="9"/>
      <c r="AF24" s="299">
        <f t="shared" si="1"/>
        <v>0</v>
      </c>
      <c r="AG24" s="299"/>
      <c r="AI24" s="28">
        <f t="shared" si="10"/>
        <v>0</v>
      </c>
      <c r="AO24" s="215" t="b">
        <f t="shared" si="22"/>
        <v>0</v>
      </c>
      <c r="AP24" s="215" t="b">
        <f t="shared" si="11"/>
        <v>0</v>
      </c>
      <c r="AQ24" s="9">
        <f t="shared" si="12"/>
        <v>0</v>
      </c>
      <c r="AS24" s="10">
        <f t="shared" si="13"/>
        <v>0</v>
      </c>
      <c r="AT24" s="10">
        <f t="shared" si="14"/>
        <v>0</v>
      </c>
      <c r="AU24" s="10">
        <f t="shared" si="15"/>
        <v>0</v>
      </c>
      <c r="AV24" s="10">
        <f t="shared" si="21"/>
        <v>0</v>
      </c>
    </row>
    <row r="25" spans="2:48" s="10" customFormat="1" ht="15" customHeight="1" x14ac:dyDescent="0.2">
      <c r="B25" s="228">
        <f t="shared" si="16"/>
        <v>45821</v>
      </c>
      <c r="C25" s="231">
        <f t="shared" si="17"/>
        <v>6</v>
      </c>
      <c r="D25" s="234">
        <f t="shared" si="18"/>
        <v>45821</v>
      </c>
      <c r="E25" s="281" t="str">
        <f>IFERROR(VLOOKUP($D25,Feiertage!$A$4:$C$31,2,FALSE),"")</f>
        <v/>
      </c>
      <c r="F25" s="78"/>
      <c r="G25" s="78"/>
      <c r="H25" s="79" t="str">
        <f>IFERROR(VLOOKUP($D25,Feiertage!$A$4:$C$31,3,FALSE),"")</f>
        <v/>
      </c>
      <c r="I25" s="35"/>
      <c r="J25" s="213"/>
      <c r="K25" s="213"/>
      <c r="L25" s="80">
        <f t="shared" si="3"/>
        <v>0</v>
      </c>
      <c r="M25" s="212"/>
      <c r="N25" s="80">
        <f t="shared" si="4"/>
        <v>0</v>
      </c>
      <c r="O25" s="80">
        <f t="shared" si="5"/>
        <v>0</v>
      </c>
      <c r="P25" s="4"/>
      <c r="Q25" s="300">
        <f t="shared" si="6"/>
        <v>0</v>
      </c>
      <c r="R25" s="301"/>
      <c r="S25" s="302">
        <f t="shared" si="7"/>
        <v>0</v>
      </c>
      <c r="T25" s="303"/>
      <c r="U25" s="297">
        <f t="shared" si="8"/>
        <v>0</v>
      </c>
      <c r="V25" s="308"/>
      <c r="W25" s="297">
        <f t="shared" si="19"/>
        <v>0</v>
      </c>
      <c r="X25" s="298"/>
      <c r="Y25" s="9"/>
      <c r="Z25" s="115">
        <f t="shared" si="20"/>
        <v>-7.9</v>
      </c>
      <c r="AA25" s="9"/>
      <c r="AB25" s="96">
        <f t="shared" si="9"/>
        <v>0</v>
      </c>
      <c r="AC25" s="9"/>
      <c r="AD25" s="9"/>
      <c r="AE25" s="9"/>
      <c r="AF25" s="299">
        <f t="shared" si="1"/>
        <v>0</v>
      </c>
      <c r="AG25" s="299"/>
      <c r="AI25" s="28">
        <f t="shared" si="10"/>
        <v>0</v>
      </c>
      <c r="AO25" s="215" t="b">
        <f t="shared" si="22"/>
        <v>0</v>
      </c>
      <c r="AP25" s="215" t="b">
        <f t="shared" si="11"/>
        <v>0</v>
      </c>
      <c r="AQ25" s="9">
        <f t="shared" si="12"/>
        <v>0</v>
      </c>
      <c r="AS25" s="10">
        <f t="shared" si="13"/>
        <v>0</v>
      </c>
      <c r="AT25" s="10">
        <f t="shared" si="14"/>
        <v>0</v>
      </c>
      <c r="AU25" s="10">
        <f t="shared" si="15"/>
        <v>0</v>
      </c>
      <c r="AV25" s="10">
        <f t="shared" si="21"/>
        <v>0</v>
      </c>
    </row>
    <row r="26" spans="2:48" s="10" customFormat="1" ht="15" customHeight="1" x14ac:dyDescent="0.2">
      <c r="B26" s="228">
        <f t="shared" si="16"/>
        <v>45822</v>
      </c>
      <c r="C26" s="231">
        <f t="shared" si="17"/>
        <v>7</v>
      </c>
      <c r="D26" s="234">
        <f t="shared" si="18"/>
        <v>45822</v>
      </c>
      <c r="E26" s="281" t="str">
        <f>IFERROR(VLOOKUP($D26,Feiertage!$A$4:$C$31,2,FALSE),"")</f>
        <v/>
      </c>
      <c r="F26" s="78"/>
      <c r="G26" s="78"/>
      <c r="H26" s="79" t="str">
        <f>IFERROR(VLOOKUP($D26,Feiertage!$A$4:$C$31,3,FALSE),"")</f>
        <v/>
      </c>
      <c r="I26" s="35"/>
      <c r="J26" s="211"/>
      <c r="K26" s="211"/>
      <c r="L26" s="80">
        <f t="shared" si="3"/>
        <v>0</v>
      </c>
      <c r="M26" s="212"/>
      <c r="N26" s="80">
        <f t="shared" si="4"/>
        <v>0</v>
      </c>
      <c r="O26" s="80">
        <f t="shared" si="5"/>
        <v>0</v>
      </c>
      <c r="P26" s="4"/>
      <c r="Q26" s="300">
        <f t="shared" si="6"/>
        <v>0</v>
      </c>
      <c r="R26" s="301"/>
      <c r="S26" s="302">
        <f t="shared" si="7"/>
        <v>0</v>
      </c>
      <c r="T26" s="303"/>
      <c r="U26" s="297">
        <f t="shared" si="8"/>
        <v>0</v>
      </c>
      <c r="V26" s="308"/>
      <c r="W26" s="297">
        <f t="shared" si="19"/>
        <v>0</v>
      </c>
      <c r="X26" s="298"/>
      <c r="Y26" s="9"/>
      <c r="Z26" s="115">
        <f t="shared" si="20"/>
        <v>-7.9</v>
      </c>
      <c r="AA26" s="9"/>
      <c r="AB26" s="96">
        <f t="shared" si="9"/>
        <v>0</v>
      </c>
      <c r="AC26" s="9"/>
      <c r="AD26" s="9"/>
      <c r="AE26" s="9"/>
      <c r="AF26" s="299">
        <f t="shared" si="1"/>
        <v>0</v>
      </c>
      <c r="AG26" s="299"/>
      <c r="AI26" s="28">
        <f t="shared" si="10"/>
        <v>0</v>
      </c>
      <c r="AO26" s="215" t="b">
        <f t="shared" si="22"/>
        <v>0</v>
      </c>
      <c r="AP26" s="215" t="b">
        <f t="shared" si="11"/>
        <v>0</v>
      </c>
      <c r="AQ26" s="9">
        <f t="shared" si="12"/>
        <v>0</v>
      </c>
      <c r="AS26" s="10">
        <f t="shared" si="13"/>
        <v>0</v>
      </c>
      <c r="AT26" s="10">
        <f t="shared" si="14"/>
        <v>0</v>
      </c>
      <c r="AU26" s="10">
        <f t="shared" si="15"/>
        <v>0</v>
      </c>
      <c r="AV26" s="10">
        <f t="shared" si="21"/>
        <v>0</v>
      </c>
    </row>
    <row r="27" spans="2:48" s="10" customFormat="1" ht="15" customHeight="1" x14ac:dyDescent="0.2">
      <c r="B27" s="228">
        <f t="shared" si="16"/>
        <v>45823</v>
      </c>
      <c r="C27" s="231">
        <f t="shared" si="17"/>
        <v>1</v>
      </c>
      <c r="D27" s="234">
        <f t="shared" si="18"/>
        <v>45823</v>
      </c>
      <c r="E27" s="281" t="str">
        <f>IFERROR(VLOOKUP($D27,Feiertage!$A$4:$C$31,2,FALSE),"")</f>
        <v/>
      </c>
      <c r="F27" s="78"/>
      <c r="G27" s="78"/>
      <c r="H27" s="79" t="str">
        <f>IFERROR(VLOOKUP($D27,Feiertage!$A$4:$C$31,3,FALSE),"")</f>
        <v/>
      </c>
      <c r="I27" s="35"/>
      <c r="J27" s="211"/>
      <c r="K27" s="211"/>
      <c r="L27" s="80">
        <f t="shared" si="3"/>
        <v>0</v>
      </c>
      <c r="M27" s="212"/>
      <c r="N27" s="80">
        <f t="shared" si="4"/>
        <v>0</v>
      </c>
      <c r="O27" s="80">
        <f t="shared" si="5"/>
        <v>0</v>
      </c>
      <c r="P27" s="4"/>
      <c r="Q27" s="300">
        <f t="shared" si="6"/>
        <v>0</v>
      </c>
      <c r="R27" s="301"/>
      <c r="S27" s="302">
        <f t="shared" si="7"/>
        <v>0</v>
      </c>
      <c r="T27" s="303"/>
      <c r="U27" s="297">
        <f t="shared" si="8"/>
        <v>0</v>
      </c>
      <c r="V27" s="308"/>
      <c r="W27" s="297">
        <f t="shared" si="19"/>
        <v>0</v>
      </c>
      <c r="X27" s="298"/>
      <c r="Y27" s="9"/>
      <c r="Z27" s="115">
        <f t="shared" si="20"/>
        <v>-7.9</v>
      </c>
      <c r="AA27" s="9"/>
      <c r="AB27" s="96">
        <f t="shared" si="9"/>
        <v>0</v>
      </c>
      <c r="AC27" s="9"/>
      <c r="AD27" s="9"/>
      <c r="AE27" s="9"/>
      <c r="AF27" s="299">
        <f t="shared" si="1"/>
        <v>0</v>
      </c>
      <c r="AG27" s="299"/>
      <c r="AI27" s="28">
        <f t="shared" si="10"/>
        <v>0</v>
      </c>
      <c r="AO27" s="215" t="b">
        <f t="shared" si="22"/>
        <v>0</v>
      </c>
      <c r="AP27" s="215" t="b">
        <f t="shared" si="11"/>
        <v>0</v>
      </c>
      <c r="AQ27" s="9">
        <f t="shared" si="12"/>
        <v>0</v>
      </c>
      <c r="AS27" s="10">
        <f t="shared" si="13"/>
        <v>0</v>
      </c>
      <c r="AT27" s="10">
        <f t="shared" si="14"/>
        <v>0</v>
      </c>
      <c r="AU27" s="10">
        <f t="shared" si="15"/>
        <v>0</v>
      </c>
      <c r="AV27" s="10">
        <f t="shared" si="21"/>
        <v>0</v>
      </c>
    </row>
    <row r="28" spans="2:48" s="10" customFormat="1" ht="15" customHeight="1" x14ac:dyDescent="0.2">
      <c r="B28" s="228">
        <f t="shared" si="16"/>
        <v>45824</v>
      </c>
      <c r="C28" s="231">
        <f t="shared" si="17"/>
        <v>2</v>
      </c>
      <c r="D28" s="234">
        <f t="shared" si="18"/>
        <v>45824</v>
      </c>
      <c r="E28" s="281" t="str">
        <f>IFERROR(VLOOKUP($D28,Feiertage!$A$4:$C$31,2,FALSE),"")</f>
        <v/>
      </c>
      <c r="F28" s="78"/>
      <c r="G28" s="78"/>
      <c r="H28" s="79" t="str">
        <f>IFERROR(VLOOKUP($D28,Feiertage!$A$4:$C$31,3,FALSE),"")</f>
        <v/>
      </c>
      <c r="I28" s="35"/>
      <c r="J28" s="213"/>
      <c r="K28" s="213"/>
      <c r="L28" s="80">
        <f t="shared" si="3"/>
        <v>0</v>
      </c>
      <c r="M28" s="212"/>
      <c r="N28" s="80">
        <f t="shared" si="4"/>
        <v>0</v>
      </c>
      <c r="O28" s="80">
        <f t="shared" si="5"/>
        <v>0</v>
      </c>
      <c r="P28" s="4"/>
      <c r="Q28" s="300">
        <f t="shared" si="6"/>
        <v>0</v>
      </c>
      <c r="R28" s="301"/>
      <c r="S28" s="302">
        <f t="shared" si="7"/>
        <v>0</v>
      </c>
      <c r="T28" s="303"/>
      <c r="U28" s="297">
        <f t="shared" si="8"/>
        <v>0</v>
      </c>
      <c r="V28" s="308"/>
      <c r="W28" s="297">
        <f t="shared" si="19"/>
        <v>0</v>
      </c>
      <c r="X28" s="298"/>
      <c r="Y28" s="9"/>
      <c r="Z28" s="115">
        <f t="shared" si="20"/>
        <v>-7.9</v>
      </c>
      <c r="AA28" s="9"/>
      <c r="AB28" s="96">
        <f t="shared" si="9"/>
        <v>0</v>
      </c>
      <c r="AC28" s="9"/>
      <c r="AD28" s="9"/>
      <c r="AE28" s="9"/>
      <c r="AF28" s="299">
        <f t="shared" si="1"/>
        <v>0</v>
      </c>
      <c r="AG28" s="299"/>
      <c r="AI28" s="28">
        <f t="shared" si="10"/>
        <v>0</v>
      </c>
      <c r="AO28" s="215" t="b">
        <f t="shared" si="22"/>
        <v>0</v>
      </c>
      <c r="AP28" s="215" t="b">
        <f t="shared" si="11"/>
        <v>0</v>
      </c>
      <c r="AQ28" s="9">
        <f t="shared" si="12"/>
        <v>0</v>
      </c>
      <c r="AS28" s="10">
        <f t="shared" si="13"/>
        <v>0</v>
      </c>
      <c r="AT28" s="10">
        <f t="shared" si="14"/>
        <v>0</v>
      </c>
      <c r="AU28" s="10">
        <f t="shared" si="15"/>
        <v>0</v>
      </c>
      <c r="AV28" s="10">
        <f t="shared" si="21"/>
        <v>0</v>
      </c>
    </row>
    <row r="29" spans="2:48" s="10" customFormat="1" ht="15" customHeight="1" x14ac:dyDescent="0.2">
      <c r="B29" s="228">
        <f t="shared" si="16"/>
        <v>45825</v>
      </c>
      <c r="C29" s="231">
        <f t="shared" si="17"/>
        <v>3</v>
      </c>
      <c r="D29" s="234">
        <f t="shared" si="18"/>
        <v>45825</v>
      </c>
      <c r="E29" s="281" t="str">
        <f>IFERROR(VLOOKUP($D29,Feiertage!$A$4:$C$31,2,FALSE),"")</f>
        <v/>
      </c>
      <c r="F29" s="78"/>
      <c r="G29" s="78"/>
      <c r="H29" s="79" t="str">
        <f>IFERROR(VLOOKUP($D29,Feiertage!$A$4:$C$31,3,FALSE),"")</f>
        <v/>
      </c>
      <c r="I29" s="35"/>
      <c r="J29" s="214"/>
      <c r="K29" s="214"/>
      <c r="L29" s="80">
        <f t="shared" si="3"/>
        <v>0</v>
      </c>
      <c r="M29" s="212"/>
      <c r="N29" s="80">
        <f t="shared" si="4"/>
        <v>0</v>
      </c>
      <c r="O29" s="80">
        <f t="shared" si="5"/>
        <v>0</v>
      </c>
      <c r="P29" s="4"/>
      <c r="Q29" s="300">
        <f t="shared" si="6"/>
        <v>0</v>
      </c>
      <c r="R29" s="301"/>
      <c r="S29" s="302">
        <f t="shared" si="7"/>
        <v>0</v>
      </c>
      <c r="T29" s="303"/>
      <c r="U29" s="297">
        <f t="shared" si="8"/>
        <v>0</v>
      </c>
      <c r="V29" s="308"/>
      <c r="W29" s="297">
        <f t="shared" si="19"/>
        <v>0</v>
      </c>
      <c r="X29" s="298"/>
      <c r="Y29" s="9"/>
      <c r="Z29" s="115">
        <f t="shared" si="20"/>
        <v>-7.9</v>
      </c>
      <c r="AA29" s="9"/>
      <c r="AB29" s="96">
        <f t="shared" si="9"/>
        <v>0</v>
      </c>
      <c r="AC29" s="9"/>
      <c r="AD29" s="9"/>
      <c r="AE29" s="9"/>
      <c r="AF29" s="299">
        <f t="shared" si="1"/>
        <v>0</v>
      </c>
      <c r="AG29" s="299"/>
      <c r="AI29" s="28">
        <f t="shared" si="10"/>
        <v>0</v>
      </c>
      <c r="AO29" s="215" t="b">
        <f t="shared" si="22"/>
        <v>0</v>
      </c>
      <c r="AP29" s="215" t="b">
        <f t="shared" si="11"/>
        <v>0</v>
      </c>
      <c r="AQ29" s="9">
        <f t="shared" si="12"/>
        <v>0</v>
      </c>
      <c r="AS29" s="10">
        <f t="shared" si="13"/>
        <v>0</v>
      </c>
      <c r="AT29" s="10">
        <f t="shared" si="14"/>
        <v>0</v>
      </c>
      <c r="AU29" s="10">
        <f t="shared" si="15"/>
        <v>0</v>
      </c>
      <c r="AV29" s="10">
        <f t="shared" si="21"/>
        <v>0</v>
      </c>
    </row>
    <row r="30" spans="2:48" s="10" customFormat="1" ht="15" customHeight="1" x14ac:dyDescent="0.2">
      <c r="B30" s="228">
        <f t="shared" si="16"/>
        <v>45826</v>
      </c>
      <c r="C30" s="231">
        <f t="shared" si="17"/>
        <v>4</v>
      </c>
      <c r="D30" s="234">
        <f t="shared" si="18"/>
        <v>45826</v>
      </c>
      <c r="E30" s="281" t="str">
        <f>IFERROR(VLOOKUP($D30,Feiertage!$A$4:$C$31,2,FALSE),"")</f>
        <v/>
      </c>
      <c r="F30" s="78"/>
      <c r="G30" s="78"/>
      <c r="H30" s="79" t="str">
        <f>IFERROR(VLOOKUP($D30,Feiertage!$A$4:$C$31,3,FALSE),"")</f>
        <v/>
      </c>
      <c r="I30" s="35"/>
      <c r="J30" s="214"/>
      <c r="K30" s="214"/>
      <c r="L30" s="80">
        <f t="shared" si="3"/>
        <v>0</v>
      </c>
      <c r="M30" s="212"/>
      <c r="N30" s="80">
        <f t="shared" si="4"/>
        <v>0</v>
      </c>
      <c r="O30" s="80">
        <f t="shared" si="5"/>
        <v>0</v>
      </c>
      <c r="P30" s="4"/>
      <c r="Q30" s="300">
        <f t="shared" si="6"/>
        <v>0</v>
      </c>
      <c r="R30" s="301"/>
      <c r="S30" s="302">
        <f t="shared" si="7"/>
        <v>0</v>
      </c>
      <c r="T30" s="303"/>
      <c r="U30" s="297">
        <f t="shared" si="8"/>
        <v>0</v>
      </c>
      <c r="V30" s="308"/>
      <c r="W30" s="297">
        <f t="shared" si="19"/>
        <v>0</v>
      </c>
      <c r="X30" s="298"/>
      <c r="Y30" s="9"/>
      <c r="Z30" s="115">
        <f t="shared" si="20"/>
        <v>-7.9</v>
      </c>
      <c r="AA30" s="9"/>
      <c r="AB30" s="96">
        <f t="shared" si="9"/>
        <v>0</v>
      </c>
      <c r="AC30" s="9"/>
      <c r="AD30" s="9"/>
      <c r="AE30" s="9"/>
      <c r="AF30" s="299">
        <f t="shared" si="1"/>
        <v>0</v>
      </c>
      <c r="AG30" s="299"/>
      <c r="AI30" s="28">
        <f t="shared" si="10"/>
        <v>0</v>
      </c>
      <c r="AO30" s="215" t="b">
        <f t="shared" si="22"/>
        <v>0</v>
      </c>
      <c r="AP30" s="215" t="b">
        <f t="shared" si="11"/>
        <v>0</v>
      </c>
      <c r="AQ30" s="9">
        <f t="shared" si="12"/>
        <v>0</v>
      </c>
      <c r="AS30" s="10">
        <f t="shared" si="13"/>
        <v>0</v>
      </c>
      <c r="AT30" s="10">
        <f t="shared" si="14"/>
        <v>0</v>
      </c>
      <c r="AU30" s="10">
        <f t="shared" si="15"/>
        <v>0</v>
      </c>
      <c r="AV30" s="10">
        <f t="shared" si="21"/>
        <v>0</v>
      </c>
    </row>
    <row r="31" spans="2:48" s="10" customFormat="1" ht="15" customHeight="1" x14ac:dyDescent="0.2">
      <c r="B31" s="228">
        <f t="shared" si="16"/>
        <v>45827</v>
      </c>
      <c r="C31" s="231">
        <f t="shared" si="17"/>
        <v>5</v>
      </c>
      <c r="D31" s="234">
        <f t="shared" si="18"/>
        <v>45827</v>
      </c>
      <c r="E31" s="281" t="str">
        <f>IFERROR(VLOOKUP($D31,Feiertage!$A$4:$C$31,2,FALSE),"")</f>
        <v>x</v>
      </c>
      <c r="F31" s="78"/>
      <c r="G31" s="78"/>
      <c r="H31" s="79" t="str">
        <f>IFERROR(VLOOKUP($D31,Feiertage!$A$4:$C$31,3,FALSE),"")</f>
        <v>Fronleichnam</v>
      </c>
      <c r="I31" s="35"/>
      <c r="J31" s="214"/>
      <c r="K31" s="214"/>
      <c r="L31" s="80">
        <f t="shared" si="3"/>
        <v>0</v>
      </c>
      <c r="M31" s="212"/>
      <c r="N31" s="80">
        <f t="shared" si="4"/>
        <v>0</v>
      </c>
      <c r="O31" s="80">
        <f t="shared" si="5"/>
        <v>0</v>
      </c>
      <c r="P31" s="4"/>
      <c r="Q31" s="300">
        <f t="shared" si="6"/>
        <v>0</v>
      </c>
      <c r="R31" s="301"/>
      <c r="S31" s="302">
        <f t="shared" si="7"/>
        <v>0</v>
      </c>
      <c r="T31" s="303"/>
      <c r="U31" s="297">
        <f t="shared" si="8"/>
        <v>0</v>
      </c>
      <c r="V31" s="308"/>
      <c r="W31" s="297">
        <f t="shared" si="19"/>
        <v>0</v>
      </c>
      <c r="X31" s="298"/>
      <c r="Y31" s="9"/>
      <c r="Z31" s="115">
        <f t="shared" si="20"/>
        <v>-7.9</v>
      </c>
      <c r="AA31" s="9"/>
      <c r="AB31" s="96">
        <f t="shared" si="9"/>
        <v>0</v>
      </c>
      <c r="AC31" s="9"/>
      <c r="AD31" s="9"/>
      <c r="AE31" s="9"/>
      <c r="AF31" s="299">
        <f t="shared" si="1"/>
        <v>0</v>
      </c>
      <c r="AG31" s="299"/>
      <c r="AI31" s="28">
        <f t="shared" si="10"/>
        <v>0</v>
      </c>
      <c r="AO31" s="215" t="b">
        <f t="shared" si="22"/>
        <v>0</v>
      </c>
      <c r="AP31" s="215">
        <f t="shared" si="11"/>
        <v>0</v>
      </c>
      <c r="AQ31" s="9">
        <f t="shared" si="12"/>
        <v>0</v>
      </c>
      <c r="AS31" s="10">
        <f t="shared" si="13"/>
        <v>0</v>
      </c>
      <c r="AT31" s="10">
        <f t="shared" si="14"/>
        <v>0</v>
      </c>
      <c r="AU31" s="10">
        <f t="shared" si="15"/>
        <v>0</v>
      </c>
      <c r="AV31" s="10">
        <f t="shared" si="21"/>
        <v>0</v>
      </c>
    </row>
    <row r="32" spans="2:48" s="10" customFormat="1" ht="15" customHeight="1" x14ac:dyDescent="0.2">
      <c r="B32" s="228">
        <f t="shared" si="16"/>
        <v>45828</v>
      </c>
      <c r="C32" s="231">
        <f t="shared" si="17"/>
        <v>6</v>
      </c>
      <c r="D32" s="234">
        <f t="shared" si="18"/>
        <v>45828</v>
      </c>
      <c r="E32" s="281" t="str">
        <f>IFERROR(VLOOKUP($D32,Feiertage!$A$4:$C$31,2,FALSE),"")</f>
        <v/>
      </c>
      <c r="F32" s="78"/>
      <c r="G32" s="78"/>
      <c r="H32" s="79" t="str">
        <f>IFERROR(VLOOKUP($D32,Feiertage!$A$4:$C$31,3,FALSE),"")</f>
        <v/>
      </c>
      <c r="I32" s="35"/>
      <c r="J32" s="214"/>
      <c r="K32" s="214"/>
      <c r="L32" s="80">
        <f t="shared" si="3"/>
        <v>0</v>
      </c>
      <c r="M32" s="212"/>
      <c r="N32" s="80">
        <f t="shared" si="4"/>
        <v>0</v>
      </c>
      <c r="O32" s="80">
        <f t="shared" si="5"/>
        <v>0</v>
      </c>
      <c r="P32" s="4"/>
      <c r="Q32" s="300">
        <f t="shared" si="6"/>
        <v>0</v>
      </c>
      <c r="R32" s="301"/>
      <c r="S32" s="302">
        <f t="shared" si="7"/>
        <v>0</v>
      </c>
      <c r="T32" s="303"/>
      <c r="U32" s="297">
        <f t="shared" si="8"/>
        <v>0</v>
      </c>
      <c r="V32" s="308"/>
      <c r="W32" s="297">
        <f t="shared" si="19"/>
        <v>0</v>
      </c>
      <c r="X32" s="298"/>
      <c r="Y32" s="9"/>
      <c r="Z32" s="115">
        <f t="shared" si="20"/>
        <v>-7.9</v>
      </c>
      <c r="AA32" s="9"/>
      <c r="AB32" s="96">
        <f t="shared" si="9"/>
        <v>0</v>
      </c>
      <c r="AC32" s="9"/>
      <c r="AD32" s="9"/>
      <c r="AE32" s="9"/>
      <c r="AF32" s="299">
        <f t="shared" si="1"/>
        <v>0</v>
      </c>
      <c r="AG32" s="299"/>
      <c r="AI32" s="28">
        <f t="shared" si="10"/>
        <v>0</v>
      </c>
      <c r="AO32" s="215" t="b">
        <f t="shared" si="22"/>
        <v>0</v>
      </c>
      <c r="AP32" s="215" t="b">
        <f t="shared" si="11"/>
        <v>0</v>
      </c>
      <c r="AQ32" s="9">
        <f t="shared" si="12"/>
        <v>0</v>
      </c>
      <c r="AS32" s="10">
        <f t="shared" si="13"/>
        <v>0</v>
      </c>
      <c r="AT32" s="10">
        <f t="shared" si="14"/>
        <v>0</v>
      </c>
      <c r="AU32" s="10">
        <f t="shared" si="15"/>
        <v>0</v>
      </c>
      <c r="AV32" s="10">
        <f t="shared" si="21"/>
        <v>0</v>
      </c>
    </row>
    <row r="33" spans="2:48" s="10" customFormat="1" ht="15" customHeight="1" x14ac:dyDescent="0.2">
      <c r="B33" s="228">
        <f t="shared" si="16"/>
        <v>45829</v>
      </c>
      <c r="C33" s="231">
        <f t="shared" si="17"/>
        <v>7</v>
      </c>
      <c r="D33" s="234">
        <f t="shared" si="18"/>
        <v>45829</v>
      </c>
      <c r="E33" s="281" t="str">
        <f>IFERROR(VLOOKUP($D33,Feiertage!$A$4:$C$31,2,FALSE),"")</f>
        <v/>
      </c>
      <c r="F33" s="78"/>
      <c r="G33" s="78"/>
      <c r="H33" s="79" t="str">
        <f>IFERROR(VLOOKUP($D33,Feiertage!$A$4:$C$31,3,FALSE),"")</f>
        <v/>
      </c>
      <c r="I33" s="35"/>
      <c r="J33" s="211"/>
      <c r="K33" s="211"/>
      <c r="L33" s="80">
        <f t="shared" si="3"/>
        <v>0</v>
      </c>
      <c r="M33" s="212"/>
      <c r="N33" s="80">
        <f t="shared" si="4"/>
        <v>0</v>
      </c>
      <c r="O33" s="80">
        <f t="shared" si="5"/>
        <v>0</v>
      </c>
      <c r="P33" s="4"/>
      <c r="Q33" s="300">
        <f t="shared" si="6"/>
        <v>0</v>
      </c>
      <c r="R33" s="301"/>
      <c r="S33" s="302">
        <f t="shared" si="7"/>
        <v>0</v>
      </c>
      <c r="T33" s="303"/>
      <c r="U33" s="297">
        <f t="shared" si="8"/>
        <v>0</v>
      </c>
      <c r="V33" s="308"/>
      <c r="W33" s="297">
        <f t="shared" si="19"/>
        <v>0</v>
      </c>
      <c r="X33" s="298"/>
      <c r="Y33" s="9"/>
      <c r="Z33" s="115">
        <f t="shared" si="20"/>
        <v>-7.9</v>
      </c>
      <c r="AA33" s="9"/>
      <c r="AB33" s="96">
        <f t="shared" si="9"/>
        <v>0</v>
      </c>
      <c r="AC33" s="9"/>
      <c r="AD33" s="9"/>
      <c r="AE33" s="9"/>
      <c r="AF33" s="299">
        <f t="shared" si="1"/>
        <v>0</v>
      </c>
      <c r="AG33" s="299"/>
      <c r="AI33" s="28">
        <f t="shared" si="10"/>
        <v>0</v>
      </c>
      <c r="AO33" s="215" t="b">
        <f t="shared" si="22"/>
        <v>0</v>
      </c>
      <c r="AP33" s="215" t="b">
        <f t="shared" si="11"/>
        <v>0</v>
      </c>
      <c r="AQ33" s="9">
        <f t="shared" si="12"/>
        <v>0</v>
      </c>
      <c r="AS33" s="10">
        <f t="shared" si="13"/>
        <v>0</v>
      </c>
      <c r="AT33" s="10">
        <f t="shared" si="14"/>
        <v>0</v>
      </c>
      <c r="AU33" s="10">
        <f t="shared" si="15"/>
        <v>0</v>
      </c>
      <c r="AV33" s="10">
        <f t="shared" si="21"/>
        <v>0</v>
      </c>
    </row>
    <row r="34" spans="2:48" s="10" customFormat="1" ht="15" customHeight="1" x14ac:dyDescent="0.2">
      <c r="B34" s="228">
        <f t="shared" si="16"/>
        <v>45830</v>
      </c>
      <c r="C34" s="231">
        <f t="shared" si="17"/>
        <v>1</v>
      </c>
      <c r="D34" s="234">
        <f t="shared" si="18"/>
        <v>45830</v>
      </c>
      <c r="E34" s="281" t="str">
        <f>IFERROR(VLOOKUP($D34,Feiertage!$A$4:$C$31,2,FALSE),"")</f>
        <v/>
      </c>
      <c r="F34" s="78"/>
      <c r="G34" s="78"/>
      <c r="H34" s="79" t="str">
        <f>IFERROR(VLOOKUP($D34,Feiertage!$A$4:$C$31,3,FALSE),"")</f>
        <v/>
      </c>
      <c r="I34" s="35"/>
      <c r="J34" s="211"/>
      <c r="K34" s="211"/>
      <c r="L34" s="80">
        <f t="shared" si="3"/>
        <v>0</v>
      </c>
      <c r="M34" s="212"/>
      <c r="N34" s="80">
        <f t="shared" si="4"/>
        <v>0</v>
      </c>
      <c r="O34" s="80">
        <f t="shared" si="5"/>
        <v>0</v>
      </c>
      <c r="P34" s="4"/>
      <c r="Q34" s="300">
        <f t="shared" si="6"/>
        <v>0</v>
      </c>
      <c r="R34" s="301"/>
      <c r="S34" s="302">
        <f t="shared" si="7"/>
        <v>0</v>
      </c>
      <c r="T34" s="303"/>
      <c r="U34" s="297">
        <f t="shared" si="8"/>
        <v>0</v>
      </c>
      <c r="V34" s="308"/>
      <c r="W34" s="297">
        <f t="shared" si="19"/>
        <v>0</v>
      </c>
      <c r="X34" s="298"/>
      <c r="Y34" s="9"/>
      <c r="Z34" s="115">
        <f t="shared" si="20"/>
        <v>-7.9</v>
      </c>
      <c r="AA34" s="9"/>
      <c r="AB34" s="96">
        <f t="shared" si="9"/>
        <v>0</v>
      </c>
      <c r="AC34" s="9"/>
      <c r="AD34" s="9"/>
      <c r="AE34" s="9"/>
      <c r="AF34" s="299">
        <f t="shared" si="1"/>
        <v>0</v>
      </c>
      <c r="AG34" s="299"/>
      <c r="AI34" s="28">
        <f t="shared" si="10"/>
        <v>0</v>
      </c>
      <c r="AO34" s="215" t="b">
        <f t="shared" si="22"/>
        <v>0</v>
      </c>
      <c r="AP34" s="215" t="b">
        <f t="shared" si="11"/>
        <v>0</v>
      </c>
      <c r="AQ34" s="9">
        <f t="shared" si="12"/>
        <v>0</v>
      </c>
      <c r="AS34" s="10">
        <f t="shared" si="13"/>
        <v>0</v>
      </c>
      <c r="AT34" s="10">
        <f t="shared" si="14"/>
        <v>0</v>
      </c>
      <c r="AU34" s="10">
        <f t="shared" si="15"/>
        <v>0</v>
      </c>
      <c r="AV34" s="10">
        <f t="shared" si="21"/>
        <v>0</v>
      </c>
    </row>
    <row r="35" spans="2:48" s="10" customFormat="1" ht="15" customHeight="1" x14ac:dyDescent="0.2">
      <c r="B35" s="228">
        <f t="shared" si="16"/>
        <v>45831</v>
      </c>
      <c r="C35" s="231">
        <f t="shared" si="17"/>
        <v>2</v>
      </c>
      <c r="D35" s="234">
        <f t="shared" si="18"/>
        <v>45831</v>
      </c>
      <c r="E35" s="281" t="str">
        <f>IFERROR(VLOOKUP($D35,Feiertage!$A$4:$C$31,2,FALSE),"")</f>
        <v/>
      </c>
      <c r="F35" s="78"/>
      <c r="G35" s="78"/>
      <c r="H35" s="79" t="str">
        <f>IFERROR(VLOOKUP($D35,Feiertage!$A$4:$C$31,3,FALSE),"")</f>
        <v/>
      </c>
      <c r="I35" s="35"/>
      <c r="J35" s="213"/>
      <c r="K35" s="213"/>
      <c r="L35" s="80">
        <f t="shared" si="3"/>
        <v>0</v>
      </c>
      <c r="M35" s="212"/>
      <c r="N35" s="80">
        <f t="shared" si="4"/>
        <v>0</v>
      </c>
      <c r="O35" s="80">
        <f t="shared" si="5"/>
        <v>0</v>
      </c>
      <c r="P35" s="4"/>
      <c r="Q35" s="300">
        <f t="shared" si="6"/>
        <v>0</v>
      </c>
      <c r="R35" s="301"/>
      <c r="S35" s="302">
        <f>IF(F35&gt;" ",0,IF(G35&gt;" ",0,IF(L35&gt;0,L35,0)))</f>
        <v>0</v>
      </c>
      <c r="T35" s="303"/>
      <c r="U35" s="297">
        <f t="shared" si="8"/>
        <v>0</v>
      </c>
      <c r="V35" s="308"/>
      <c r="W35" s="297">
        <f t="shared" si="19"/>
        <v>0</v>
      </c>
      <c r="X35" s="298"/>
      <c r="Y35" s="9"/>
      <c r="Z35" s="115">
        <f t="shared" si="20"/>
        <v>-7.9</v>
      </c>
      <c r="AA35" s="9"/>
      <c r="AB35" s="96">
        <f>IF(F35="x",1,0)</f>
        <v>0</v>
      </c>
      <c r="AC35" s="9"/>
      <c r="AD35" s="9"/>
      <c r="AE35" s="9"/>
      <c r="AF35" s="299">
        <f t="shared" si="1"/>
        <v>0</v>
      </c>
      <c r="AG35" s="299"/>
      <c r="AI35" s="28">
        <f>IF(E35="x",AF35-AF35,IF(F35="x",AF35-AF35,IF(G35="x",AF35-AF35,AF35)))</f>
        <v>0</v>
      </c>
      <c r="AO35" s="215" t="b">
        <f t="shared" si="22"/>
        <v>0</v>
      </c>
      <c r="AP35" s="215" t="b">
        <f>IF(E35="x",IF(J35&lt;10,L35,J35))</f>
        <v>0</v>
      </c>
      <c r="AQ35" s="9">
        <f t="shared" si="12"/>
        <v>0</v>
      </c>
      <c r="AS35" s="10">
        <f t="shared" si="13"/>
        <v>0</v>
      </c>
      <c r="AT35" s="10">
        <f t="shared" si="14"/>
        <v>0</v>
      </c>
      <c r="AU35" s="10">
        <f t="shared" si="15"/>
        <v>0</v>
      </c>
      <c r="AV35" s="10">
        <f t="shared" si="21"/>
        <v>0</v>
      </c>
    </row>
    <row r="36" spans="2:48" s="10" customFormat="1" ht="15" customHeight="1" x14ac:dyDescent="0.2">
      <c r="B36" s="228">
        <f t="shared" si="16"/>
        <v>45832</v>
      </c>
      <c r="C36" s="231">
        <f t="shared" si="17"/>
        <v>3</v>
      </c>
      <c r="D36" s="234">
        <f t="shared" si="18"/>
        <v>45832</v>
      </c>
      <c r="E36" s="281" t="str">
        <f>IFERROR(VLOOKUP($D36,Feiertage!$A$4:$C$31,2,FALSE),"")</f>
        <v/>
      </c>
      <c r="F36" s="78"/>
      <c r="G36" s="78"/>
      <c r="H36" s="79" t="str">
        <f>IFERROR(VLOOKUP($D36,Feiertage!$A$4:$C$31,3,FALSE),"")</f>
        <v/>
      </c>
      <c r="I36" s="35"/>
      <c r="J36" s="213"/>
      <c r="K36" s="213"/>
      <c r="L36" s="80">
        <f t="shared" si="3"/>
        <v>0</v>
      </c>
      <c r="M36" s="212"/>
      <c r="N36" s="80">
        <f t="shared" si="4"/>
        <v>0</v>
      </c>
      <c r="O36" s="80">
        <f t="shared" si="5"/>
        <v>0</v>
      </c>
      <c r="P36" s="4"/>
      <c r="Q36" s="300">
        <f t="shared" si="6"/>
        <v>0</v>
      </c>
      <c r="R36" s="301"/>
      <c r="S36" s="302">
        <f t="shared" si="7"/>
        <v>0</v>
      </c>
      <c r="T36" s="303"/>
      <c r="U36" s="297">
        <f t="shared" si="8"/>
        <v>0</v>
      </c>
      <c r="V36" s="308"/>
      <c r="W36" s="297">
        <f t="shared" si="19"/>
        <v>0</v>
      </c>
      <c r="X36" s="298"/>
      <c r="Y36" s="9"/>
      <c r="Z36" s="115">
        <f t="shared" si="20"/>
        <v>-7.9</v>
      </c>
      <c r="AA36" s="9"/>
      <c r="AB36" s="96">
        <f t="shared" si="9"/>
        <v>0</v>
      </c>
      <c r="AC36" s="9"/>
      <c r="AD36" s="9"/>
      <c r="AE36" s="9"/>
      <c r="AF36" s="299">
        <f t="shared" si="1"/>
        <v>0</v>
      </c>
      <c r="AG36" s="299"/>
      <c r="AI36" s="28">
        <f t="shared" si="10"/>
        <v>0</v>
      </c>
      <c r="AO36" s="215" t="b">
        <f t="shared" si="22"/>
        <v>0</v>
      </c>
      <c r="AP36" s="215" t="b">
        <f t="shared" si="11"/>
        <v>0</v>
      </c>
      <c r="AQ36" s="9">
        <f t="shared" si="12"/>
        <v>0</v>
      </c>
      <c r="AS36" s="10">
        <f t="shared" si="13"/>
        <v>0</v>
      </c>
      <c r="AT36" s="10">
        <f t="shared" si="14"/>
        <v>0</v>
      </c>
      <c r="AU36" s="10">
        <f t="shared" si="15"/>
        <v>0</v>
      </c>
      <c r="AV36" s="10">
        <f t="shared" si="21"/>
        <v>0</v>
      </c>
    </row>
    <row r="37" spans="2:48" s="10" customFormat="1" ht="15" customHeight="1" x14ac:dyDescent="0.2">
      <c r="B37" s="228">
        <f t="shared" si="16"/>
        <v>45833</v>
      </c>
      <c r="C37" s="231">
        <f t="shared" si="17"/>
        <v>4</v>
      </c>
      <c r="D37" s="234">
        <f t="shared" si="18"/>
        <v>45833</v>
      </c>
      <c r="E37" s="281" t="str">
        <f>IFERROR(VLOOKUP($D37,Feiertage!$A$4:$C$31,2,FALSE),"")</f>
        <v/>
      </c>
      <c r="F37" s="78"/>
      <c r="G37" s="78"/>
      <c r="H37" s="79" t="str">
        <f>IFERROR(VLOOKUP($D37,Feiertage!$A$4:$C$31,3,FALSE),"")</f>
        <v/>
      </c>
      <c r="I37" s="35"/>
      <c r="J37" s="214"/>
      <c r="K37" s="214"/>
      <c r="L37" s="80">
        <f t="shared" si="3"/>
        <v>0</v>
      </c>
      <c r="M37" s="212"/>
      <c r="N37" s="80">
        <f t="shared" si="4"/>
        <v>0</v>
      </c>
      <c r="O37" s="80">
        <f t="shared" si="5"/>
        <v>0</v>
      </c>
      <c r="P37" s="4"/>
      <c r="Q37" s="300">
        <f t="shared" si="6"/>
        <v>0</v>
      </c>
      <c r="R37" s="301"/>
      <c r="S37" s="302">
        <f t="shared" si="7"/>
        <v>0</v>
      </c>
      <c r="T37" s="303"/>
      <c r="U37" s="297">
        <f t="shared" si="8"/>
        <v>0</v>
      </c>
      <c r="V37" s="308"/>
      <c r="W37" s="297">
        <f t="shared" si="19"/>
        <v>0</v>
      </c>
      <c r="X37" s="298"/>
      <c r="Y37" s="9"/>
      <c r="Z37" s="115">
        <f t="shared" si="20"/>
        <v>-7.9</v>
      </c>
      <c r="AA37" s="9"/>
      <c r="AB37" s="96">
        <f t="shared" si="9"/>
        <v>0</v>
      </c>
      <c r="AC37" s="9"/>
      <c r="AD37" s="9"/>
      <c r="AE37" s="9"/>
      <c r="AF37" s="299">
        <f t="shared" si="1"/>
        <v>0</v>
      </c>
      <c r="AG37" s="299"/>
      <c r="AI37" s="28">
        <f t="shared" si="10"/>
        <v>0</v>
      </c>
      <c r="AO37" s="215" t="b">
        <f t="shared" si="22"/>
        <v>0</v>
      </c>
      <c r="AP37" s="215" t="b">
        <f t="shared" si="11"/>
        <v>0</v>
      </c>
      <c r="AQ37" s="9">
        <f t="shared" si="12"/>
        <v>0</v>
      </c>
      <c r="AS37" s="10">
        <f t="shared" si="13"/>
        <v>0</v>
      </c>
      <c r="AT37" s="10">
        <f t="shared" si="14"/>
        <v>0</v>
      </c>
      <c r="AU37" s="10">
        <f t="shared" si="15"/>
        <v>0</v>
      </c>
      <c r="AV37" s="10">
        <f t="shared" si="21"/>
        <v>0</v>
      </c>
    </row>
    <row r="38" spans="2:48" s="10" customFormat="1" ht="15" customHeight="1" x14ac:dyDescent="0.2">
      <c r="B38" s="228">
        <f t="shared" si="16"/>
        <v>45834</v>
      </c>
      <c r="C38" s="231">
        <f t="shared" si="17"/>
        <v>5</v>
      </c>
      <c r="D38" s="234">
        <f t="shared" si="18"/>
        <v>45834</v>
      </c>
      <c r="E38" s="281" t="str">
        <f>IFERROR(VLOOKUP($D38,Feiertage!$A$4:$C$31,2,FALSE),"")</f>
        <v/>
      </c>
      <c r="F38" s="78"/>
      <c r="G38" s="78"/>
      <c r="H38" s="79" t="str">
        <f>IFERROR(VLOOKUP($D38,Feiertage!$A$4:$C$31,3,FALSE),"")</f>
        <v/>
      </c>
      <c r="I38" s="35"/>
      <c r="J38" s="214"/>
      <c r="K38" s="214"/>
      <c r="L38" s="80">
        <f t="shared" si="3"/>
        <v>0</v>
      </c>
      <c r="M38" s="212"/>
      <c r="N38" s="80">
        <f t="shared" si="4"/>
        <v>0</v>
      </c>
      <c r="O38" s="80">
        <f t="shared" si="5"/>
        <v>0</v>
      </c>
      <c r="P38" s="4"/>
      <c r="Q38" s="300">
        <f t="shared" si="6"/>
        <v>0</v>
      </c>
      <c r="R38" s="301"/>
      <c r="S38" s="302">
        <f t="shared" si="7"/>
        <v>0</v>
      </c>
      <c r="T38" s="303"/>
      <c r="U38" s="297">
        <f t="shared" si="8"/>
        <v>0</v>
      </c>
      <c r="V38" s="308"/>
      <c r="W38" s="297">
        <f t="shared" si="19"/>
        <v>0</v>
      </c>
      <c r="X38" s="298"/>
      <c r="Y38" s="9"/>
      <c r="Z38" s="115">
        <f t="shared" si="20"/>
        <v>-7.9</v>
      </c>
      <c r="AA38" s="9"/>
      <c r="AB38" s="96">
        <f t="shared" si="9"/>
        <v>0</v>
      </c>
      <c r="AC38" s="9"/>
      <c r="AD38" s="9"/>
      <c r="AE38" s="9"/>
      <c r="AF38" s="299">
        <f t="shared" si="1"/>
        <v>0</v>
      </c>
      <c r="AG38" s="299"/>
      <c r="AI38" s="28">
        <f t="shared" si="10"/>
        <v>0</v>
      </c>
      <c r="AO38" s="215" t="b">
        <f t="shared" si="22"/>
        <v>0</v>
      </c>
      <c r="AP38" s="215" t="b">
        <f t="shared" si="11"/>
        <v>0</v>
      </c>
      <c r="AQ38" s="9">
        <f t="shared" si="12"/>
        <v>0</v>
      </c>
      <c r="AS38" s="10">
        <f t="shared" si="13"/>
        <v>0</v>
      </c>
      <c r="AT38" s="10">
        <f t="shared" si="14"/>
        <v>0</v>
      </c>
      <c r="AU38" s="10">
        <f t="shared" si="15"/>
        <v>0</v>
      </c>
      <c r="AV38" s="10">
        <f t="shared" si="21"/>
        <v>0</v>
      </c>
    </row>
    <row r="39" spans="2:48" s="10" customFormat="1" ht="15" customHeight="1" x14ac:dyDescent="0.2">
      <c r="B39" s="228">
        <f t="shared" si="16"/>
        <v>45835</v>
      </c>
      <c r="C39" s="231">
        <f t="shared" si="17"/>
        <v>6</v>
      </c>
      <c r="D39" s="234">
        <f t="shared" si="18"/>
        <v>45835</v>
      </c>
      <c r="E39" s="281" t="str">
        <f>IFERROR(VLOOKUP($D39,Feiertage!$A$4:$C$31,2,FALSE),"")</f>
        <v/>
      </c>
      <c r="F39" s="78"/>
      <c r="G39" s="78"/>
      <c r="H39" s="79" t="str">
        <f>IFERROR(VLOOKUP($D39,Feiertage!$A$4:$C$31,3,FALSE),"")</f>
        <v/>
      </c>
      <c r="I39" s="35"/>
      <c r="J39" s="214"/>
      <c r="K39" s="214"/>
      <c r="L39" s="80">
        <f t="shared" si="3"/>
        <v>0</v>
      </c>
      <c r="M39" s="212"/>
      <c r="N39" s="80">
        <f t="shared" si="4"/>
        <v>0</v>
      </c>
      <c r="O39" s="80">
        <f t="shared" si="5"/>
        <v>0</v>
      </c>
      <c r="P39" s="4"/>
      <c r="Q39" s="300">
        <f t="shared" si="6"/>
        <v>0</v>
      </c>
      <c r="R39" s="301"/>
      <c r="S39" s="302">
        <f t="shared" si="7"/>
        <v>0</v>
      </c>
      <c r="T39" s="303"/>
      <c r="U39" s="297">
        <f t="shared" si="8"/>
        <v>0</v>
      </c>
      <c r="V39" s="308"/>
      <c r="W39" s="297">
        <f t="shared" si="19"/>
        <v>0</v>
      </c>
      <c r="X39" s="298"/>
      <c r="Y39" s="9"/>
      <c r="Z39" s="115">
        <f t="shared" si="20"/>
        <v>-7.9</v>
      </c>
      <c r="AA39" s="9"/>
      <c r="AB39" s="96">
        <f t="shared" si="9"/>
        <v>0</v>
      </c>
      <c r="AC39" s="9"/>
      <c r="AD39" s="9"/>
      <c r="AE39" s="9"/>
      <c r="AF39" s="299">
        <f t="shared" si="1"/>
        <v>0</v>
      </c>
      <c r="AG39" s="299"/>
      <c r="AI39" s="28">
        <f t="shared" si="10"/>
        <v>0</v>
      </c>
      <c r="AO39" s="215" t="b">
        <f t="shared" si="22"/>
        <v>0</v>
      </c>
      <c r="AP39" s="215" t="b">
        <f t="shared" si="11"/>
        <v>0</v>
      </c>
      <c r="AQ39" s="9">
        <f t="shared" si="12"/>
        <v>0</v>
      </c>
      <c r="AS39" s="10">
        <f t="shared" si="13"/>
        <v>0</v>
      </c>
      <c r="AT39" s="10">
        <f t="shared" si="14"/>
        <v>0</v>
      </c>
      <c r="AU39" s="10">
        <f t="shared" si="15"/>
        <v>0</v>
      </c>
      <c r="AV39" s="10">
        <f t="shared" si="21"/>
        <v>0</v>
      </c>
    </row>
    <row r="40" spans="2:48" s="10" customFormat="1" ht="15" customHeight="1" x14ac:dyDescent="0.2">
      <c r="B40" s="228">
        <f t="shared" si="16"/>
        <v>45836</v>
      </c>
      <c r="C40" s="231">
        <f t="shared" si="17"/>
        <v>7</v>
      </c>
      <c r="D40" s="234">
        <f t="shared" si="18"/>
        <v>45836</v>
      </c>
      <c r="E40" s="281" t="str">
        <f>IFERROR(VLOOKUP($D40,Feiertage!$A$4:$C$31,2,FALSE),"")</f>
        <v/>
      </c>
      <c r="F40" s="78"/>
      <c r="G40" s="78"/>
      <c r="H40" s="79" t="str">
        <f>IFERROR(VLOOKUP($D40,Feiertage!$A$4:$C$31,3,FALSE),"")</f>
        <v/>
      </c>
      <c r="I40" s="35"/>
      <c r="J40" s="211"/>
      <c r="K40" s="211"/>
      <c r="L40" s="80">
        <f t="shared" si="3"/>
        <v>0</v>
      </c>
      <c r="M40" s="212"/>
      <c r="N40" s="80">
        <f t="shared" si="4"/>
        <v>0</v>
      </c>
      <c r="O40" s="80">
        <f t="shared" si="5"/>
        <v>0</v>
      </c>
      <c r="P40" s="4"/>
      <c r="Q40" s="300">
        <f t="shared" si="6"/>
        <v>0</v>
      </c>
      <c r="R40" s="301"/>
      <c r="S40" s="302">
        <f t="shared" si="7"/>
        <v>0</v>
      </c>
      <c r="T40" s="303"/>
      <c r="U40" s="297">
        <f t="shared" si="8"/>
        <v>0</v>
      </c>
      <c r="V40" s="308"/>
      <c r="W40" s="297">
        <f t="shared" si="19"/>
        <v>0</v>
      </c>
      <c r="X40" s="298"/>
      <c r="Y40" s="9"/>
      <c r="Z40" s="115">
        <f t="shared" si="20"/>
        <v>-7.9</v>
      </c>
      <c r="AA40" s="9"/>
      <c r="AB40" s="96">
        <f t="shared" si="9"/>
        <v>0</v>
      </c>
      <c r="AC40" s="9"/>
      <c r="AD40" s="9"/>
      <c r="AE40" s="9"/>
      <c r="AF40" s="299">
        <f t="shared" si="1"/>
        <v>0</v>
      </c>
      <c r="AG40" s="299"/>
      <c r="AI40" s="28">
        <f t="shared" si="10"/>
        <v>0</v>
      </c>
      <c r="AO40" s="215" t="b">
        <f t="shared" si="22"/>
        <v>0</v>
      </c>
      <c r="AP40" s="215" t="b">
        <f t="shared" si="11"/>
        <v>0</v>
      </c>
      <c r="AQ40" s="9">
        <f t="shared" si="12"/>
        <v>0</v>
      </c>
      <c r="AS40" s="10">
        <f t="shared" si="13"/>
        <v>0</v>
      </c>
      <c r="AT40" s="10">
        <f t="shared" si="14"/>
        <v>0</v>
      </c>
      <c r="AU40" s="10">
        <f t="shared" si="15"/>
        <v>0</v>
      </c>
      <c r="AV40" s="10">
        <f t="shared" si="21"/>
        <v>0</v>
      </c>
    </row>
    <row r="41" spans="2:48" s="10" customFormat="1" ht="15" customHeight="1" x14ac:dyDescent="0.2">
      <c r="B41" s="228">
        <f t="shared" ref="B41:B43" si="23">IFERROR(IF(MONTH(B40+1)=MONTH(B40),B40+1,""),"")</f>
        <v>45837</v>
      </c>
      <c r="C41" s="231">
        <f>IFERROR(WEEKDAY(B41),"")</f>
        <v>1</v>
      </c>
      <c r="D41" s="234">
        <f>IFERROR(IF(MONTH(D40+1)=MONTH(D40),D40+1,""),"")</f>
        <v>45837</v>
      </c>
      <c r="E41" s="281" t="str">
        <f>IFERROR(VLOOKUP($D41,Feiertage!$A$4:$C$31,2,FALSE),"")</f>
        <v/>
      </c>
      <c r="F41" s="78"/>
      <c r="G41" s="78"/>
      <c r="H41" s="79" t="str">
        <f>IFERROR(VLOOKUP($D41,Feiertage!$A$4:$C$31,3,FALSE),"")</f>
        <v/>
      </c>
      <c r="I41" s="35"/>
      <c r="J41" s="211"/>
      <c r="K41" s="211"/>
      <c r="L41" s="80">
        <f t="shared" si="3"/>
        <v>0</v>
      </c>
      <c r="M41" s="212"/>
      <c r="N41" s="80">
        <f t="shared" si="4"/>
        <v>0</v>
      </c>
      <c r="O41" s="80">
        <f t="shared" si="5"/>
        <v>0</v>
      </c>
      <c r="P41" s="4"/>
      <c r="Q41" s="300">
        <f t="shared" ref="Q41" si="24">IF(E41="o",3.95,IF(OR(E41&gt;" ",F41&gt;" ",G41&gt;" "),0,IFERROR(HLOOKUP(C41,$R$7:$X$8,2,FALSE),0)))</f>
        <v>0</v>
      </c>
      <c r="R41" s="301"/>
      <c r="S41" s="302">
        <f t="shared" si="7"/>
        <v>0</v>
      </c>
      <c r="T41" s="303"/>
      <c r="U41" s="297">
        <f t="shared" si="8"/>
        <v>0</v>
      </c>
      <c r="V41" s="308"/>
      <c r="W41" s="297">
        <f t="shared" ref="W41" si="25">IF(D41="",0,ROUND(U41+W40,2))</f>
        <v>0</v>
      </c>
      <c r="X41" s="298"/>
      <c r="Y41" s="9"/>
      <c r="Z41" s="115">
        <f t="shared" ref="Z41:Z42" si="26">IF(D41="",0,Z40+U41)</f>
        <v>-7.9</v>
      </c>
      <c r="AA41" s="9"/>
      <c r="AB41" s="96">
        <f t="shared" si="9"/>
        <v>0</v>
      </c>
      <c r="AC41" s="9"/>
      <c r="AD41" s="9"/>
      <c r="AE41" s="9"/>
      <c r="AF41" s="299">
        <f t="shared" si="1"/>
        <v>0</v>
      </c>
      <c r="AG41" s="299"/>
      <c r="AI41" s="28">
        <f t="shared" si="10"/>
        <v>0</v>
      </c>
      <c r="AO41" s="215" t="b">
        <f t="shared" si="22"/>
        <v>0</v>
      </c>
      <c r="AP41" s="215" t="b">
        <f t="shared" si="11"/>
        <v>0</v>
      </c>
      <c r="AQ41" s="9">
        <f t="shared" si="12"/>
        <v>0</v>
      </c>
      <c r="AS41" s="10">
        <f t="shared" si="13"/>
        <v>0</v>
      </c>
      <c r="AT41" s="10">
        <f t="shared" si="14"/>
        <v>0</v>
      </c>
      <c r="AU41" s="10">
        <f t="shared" si="15"/>
        <v>0</v>
      </c>
      <c r="AV41" s="10">
        <f t="shared" si="21"/>
        <v>0</v>
      </c>
    </row>
    <row r="42" spans="2:48" s="10" customFormat="1" ht="15" customHeight="1" x14ac:dyDescent="0.2">
      <c r="B42" s="228">
        <f t="shared" si="23"/>
        <v>45838</v>
      </c>
      <c r="C42" s="231">
        <f t="shared" ref="C42:C43" si="27">IFERROR(WEEKDAY(B42),"")</f>
        <v>2</v>
      </c>
      <c r="D42" s="234">
        <f t="shared" ref="D42:D43" si="28">IFERROR(IF(MONTH(D41+1)=MONTH(D41),D41+1,""),"")</f>
        <v>45838</v>
      </c>
      <c r="E42" s="281" t="str">
        <f>IFERROR(VLOOKUP($D42,Feiertage!$A$4:$C$31,2,FALSE),"")</f>
        <v/>
      </c>
      <c r="F42" s="78"/>
      <c r="G42" s="78"/>
      <c r="H42" s="79" t="str">
        <f>IFERROR(VLOOKUP($D42,Feiertage!$A$4:$C$31,3,FALSE),"")</f>
        <v/>
      </c>
      <c r="I42" s="35"/>
      <c r="J42" s="213"/>
      <c r="K42" s="213"/>
      <c r="L42" s="80">
        <f t="shared" si="3"/>
        <v>0</v>
      </c>
      <c r="M42" s="212"/>
      <c r="N42" s="80">
        <f t="shared" si="4"/>
        <v>0</v>
      </c>
      <c r="O42" s="80">
        <f t="shared" si="5"/>
        <v>0</v>
      </c>
      <c r="P42" s="4"/>
      <c r="Q42" s="300">
        <f t="shared" ref="Q42:Q43" si="29">IF(E42="o",3.95,IF(OR(E42&gt;" ",F42&gt;" ",G42&gt;" "),0,IFERROR(HLOOKUP(C42,$R$7:$X$8,2,FALSE),0)))</f>
        <v>0</v>
      </c>
      <c r="R42" s="301"/>
      <c r="S42" s="302">
        <f t="shared" si="7"/>
        <v>0</v>
      </c>
      <c r="T42" s="303"/>
      <c r="U42" s="297">
        <f t="shared" si="8"/>
        <v>0</v>
      </c>
      <c r="V42" s="308"/>
      <c r="W42" s="297">
        <f t="shared" ref="W42:W43" si="30">IF(D42="",0,ROUND(U42+W41,2))</f>
        <v>0</v>
      </c>
      <c r="X42" s="298"/>
      <c r="Y42" s="9"/>
      <c r="Z42" s="115">
        <f t="shared" si="26"/>
        <v>-7.9</v>
      </c>
      <c r="AA42" s="9"/>
      <c r="AB42" s="96">
        <f t="shared" si="9"/>
        <v>0</v>
      </c>
      <c r="AC42" s="9"/>
      <c r="AD42" s="9"/>
      <c r="AE42" s="9"/>
      <c r="AF42" s="299">
        <f t="shared" si="1"/>
        <v>0</v>
      </c>
      <c r="AG42" s="299"/>
      <c r="AI42" s="28">
        <f t="shared" si="10"/>
        <v>0</v>
      </c>
      <c r="AO42" s="215" t="b">
        <f t="shared" si="22"/>
        <v>0</v>
      </c>
      <c r="AP42" s="215" t="b">
        <f t="shared" si="11"/>
        <v>0</v>
      </c>
      <c r="AQ42" s="9">
        <f t="shared" si="12"/>
        <v>0</v>
      </c>
      <c r="AS42" s="10">
        <f t="shared" si="13"/>
        <v>0</v>
      </c>
      <c r="AT42" s="10">
        <f t="shared" si="14"/>
        <v>0</v>
      </c>
      <c r="AU42" s="10">
        <f t="shared" si="15"/>
        <v>0</v>
      </c>
      <c r="AV42" s="10">
        <f t="shared" si="21"/>
        <v>0</v>
      </c>
    </row>
    <row r="43" spans="2:48" s="10" customFormat="1" ht="15" customHeight="1" x14ac:dyDescent="0.2">
      <c r="B43" s="228" t="str">
        <f t="shared" si="23"/>
        <v/>
      </c>
      <c r="C43" s="231" t="str">
        <f t="shared" si="27"/>
        <v/>
      </c>
      <c r="D43" s="234" t="str">
        <f t="shared" si="28"/>
        <v/>
      </c>
      <c r="E43" s="78"/>
      <c r="F43" s="78"/>
      <c r="G43" s="78"/>
      <c r="H43" s="79"/>
      <c r="I43" s="35"/>
      <c r="J43" s="214"/>
      <c r="K43" s="214"/>
      <c r="L43" s="80">
        <f t="shared" si="3"/>
        <v>0</v>
      </c>
      <c r="M43" s="212"/>
      <c r="N43" s="80"/>
      <c r="O43" s="80"/>
      <c r="P43" s="4"/>
      <c r="Q43" s="300">
        <f t="shared" si="29"/>
        <v>0</v>
      </c>
      <c r="R43" s="301"/>
      <c r="S43" s="302">
        <f>IF(L43&gt;0,L43,0)</f>
        <v>0</v>
      </c>
      <c r="T43" s="303"/>
      <c r="U43" s="297">
        <f t="shared" si="8"/>
        <v>0</v>
      </c>
      <c r="V43" s="308"/>
      <c r="W43" s="297">
        <f t="shared" si="30"/>
        <v>0</v>
      </c>
      <c r="X43" s="298"/>
      <c r="Y43" s="9"/>
      <c r="Z43" s="115">
        <f>IF(D43="",0,Z42+U43)</f>
        <v>0</v>
      </c>
      <c r="AA43" s="9"/>
      <c r="AB43" s="101">
        <f t="shared" si="9"/>
        <v>0</v>
      </c>
      <c r="AC43" s="9"/>
      <c r="AD43" s="9"/>
      <c r="AE43" s="9"/>
      <c r="AF43" s="299">
        <f t="shared" si="1"/>
        <v>0</v>
      </c>
      <c r="AG43" s="299"/>
      <c r="AI43" s="28">
        <f t="shared" si="10"/>
        <v>0</v>
      </c>
      <c r="AK43" s="41"/>
      <c r="AO43" s="215" t="b">
        <f t="shared" si="22"/>
        <v>0</v>
      </c>
      <c r="AP43" s="215" t="b">
        <f t="shared" si="11"/>
        <v>0</v>
      </c>
      <c r="AQ43" s="9">
        <f t="shared" si="12"/>
        <v>0</v>
      </c>
      <c r="AS43" s="10">
        <f t="shared" si="13"/>
        <v>0</v>
      </c>
      <c r="AT43" s="10">
        <f t="shared" si="14"/>
        <v>0</v>
      </c>
      <c r="AU43" s="10">
        <f t="shared" si="15"/>
        <v>0</v>
      </c>
      <c r="AV43" s="10">
        <f t="shared" si="21"/>
        <v>0</v>
      </c>
    </row>
    <row r="44" spans="2:48" s="10" customFormat="1" ht="15" customHeight="1" x14ac:dyDescent="0.2">
      <c r="B44" s="34"/>
      <c r="C44" s="6"/>
      <c r="D44" s="6"/>
      <c r="E44" s="6"/>
      <c r="F44" s="6"/>
      <c r="G44" s="6"/>
      <c r="H44" s="14" t="s">
        <v>28</v>
      </c>
      <c r="I44" s="6"/>
      <c r="J44" s="217">
        <f t="shared" ref="J44:O44" si="31">SUM(J13:J43)</f>
        <v>0</v>
      </c>
      <c r="K44" s="217">
        <f t="shared" si="31"/>
        <v>0</v>
      </c>
      <c r="L44" s="217">
        <f t="shared" si="31"/>
        <v>0</v>
      </c>
      <c r="M44" s="217">
        <f t="shared" si="31"/>
        <v>0</v>
      </c>
      <c r="N44" s="217">
        <f t="shared" si="31"/>
        <v>0</v>
      </c>
      <c r="O44" s="217">
        <f t="shared" si="31"/>
        <v>0</v>
      </c>
      <c r="P44" s="29"/>
      <c r="Q44" s="317">
        <f>SUM(Q13:R43)</f>
        <v>0</v>
      </c>
      <c r="R44" s="318"/>
      <c r="S44" s="326">
        <f>SUM(S13:T43)</f>
        <v>0</v>
      </c>
      <c r="T44" s="327"/>
      <c r="U44" s="324"/>
      <c r="V44" s="325"/>
      <c r="W44" s="333">
        <f t="shared" ref="W44" si="32">IF(S44=0,S44-Q44,IF(AND(W41=0,D41="",AW41=0),W40,IF(AND(W42=0,D42="",AW42=0),W41,IF(AND(W43=0,D43="",AW43=0),W42,W43))))</f>
        <v>0</v>
      </c>
      <c r="X44" s="334"/>
      <c r="Y44" s="29"/>
      <c r="Z44" s="116"/>
      <c r="AA44" s="29"/>
      <c r="AB44" s="102">
        <f>SUM(AB13:AB43)</f>
        <v>0</v>
      </c>
      <c r="AC44" s="29"/>
      <c r="AD44" s="29"/>
      <c r="AE44" s="29"/>
      <c r="AF44" s="299"/>
      <c r="AG44" s="299"/>
      <c r="AQ44" s="9"/>
    </row>
    <row r="45" spans="2:48" s="10" customFormat="1" ht="15" customHeight="1" x14ac:dyDescent="0.2">
      <c r="B45" s="34"/>
      <c r="C45" s="6"/>
      <c r="D45" s="6"/>
      <c r="E45" s="6"/>
      <c r="F45" s="6"/>
      <c r="G45" s="6"/>
      <c r="H45" s="6"/>
      <c r="I45" s="6"/>
      <c r="J45" s="6"/>
      <c r="K45" s="42"/>
      <c r="L45" s="42"/>
      <c r="M45" s="29"/>
      <c r="N45" s="43"/>
      <c r="O45" s="43"/>
      <c r="P45" s="29"/>
      <c r="Q45" s="36"/>
      <c r="R45" s="36"/>
      <c r="S45" s="36"/>
      <c r="T45" s="36"/>
      <c r="U45" s="36"/>
      <c r="V45" s="36"/>
      <c r="W45" s="36"/>
      <c r="X45" s="47"/>
      <c r="Y45" s="29"/>
      <c r="Z45" s="116"/>
      <c r="AA45" s="29"/>
      <c r="AB45" s="97"/>
      <c r="AC45" s="29"/>
      <c r="AD45" s="29"/>
      <c r="AE45" s="29"/>
      <c r="AF45" s="12"/>
      <c r="AG45" s="12"/>
      <c r="AQ45" s="9"/>
    </row>
    <row r="46" spans="2:48" s="10" customFormat="1" ht="15" customHeight="1" x14ac:dyDescent="0.2">
      <c r="B46" s="34"/>
      <c r="C46" s="6"/>
      <c r="D46" s="6"/>
      <c r="E46" s="6"/>
      <c r="F46" s="6"/>
      <c r="G46" s="6"/>
      <c r="H46" s="40" t="s">
        <v>29</v>
      </c>
      <c r="I46" s="6"/>
      <c r="J46" s="6"/>
      <c r="K46" s="309"/>
      <c r="L46" s="310"/>
      <c r="M46" s="6"/>
      <c r="N46" s="309"/>
      <c r="O46" s="310"/>
      <c r="P46" s="48"/>
      <c r="Q46" s="48"/>
      <c r="R46" s="48"/>
      <c r="S46" s="313"/>
      <c r="T46" s="314"/>
      <c r="U46" s="14"/>
      <c r="V46" s="14"/>
      <c r="W46" s="315">
        <f>W44</f>
        <v>0</v>
      </c>
      <c r="X46" s="316"/>
      <c r="Y46" s="14"/>
      <c r="Z46" s="117"/>
      <c r="AA46" s="14"/>
      <c r="AB46" s="98"/>
      <c r="AC46" s="14"/>
      <c r="AD46" s="14"/>
      <c r="AE46" s="14"/>
      <c r="AF46" s="14"/>
      <c r="AG46" s="14"/>
      <c r="AK46" s="83">
        <f>AJ46-AJ46-AJ46</f>
        <v>0</v>
      </c>
      <c r="AL46" s="319"/>
      <c r="AM46" s="319"/>
      <c r="AQ46" s="9"/>
    </row>
    <row r="47" spans="2:48" s="10" customFormat="1" ht="15" customHeight="1" x14ac:dyDescent="0.2"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14" t="s">
        <v>77</v>
      </c>
      <c r="U47" s="6"/>
      <c r="V47" s="6"/>
      <c r="W47" s="322">
        <v>0</v>
      </c>
      <c r="X47" s="323"/>
      <c r="Y47" s="6"/>
      <c r="Z47" s="118"/>
      <c r="AA47" s="6"/>
      <c r="AB47" s="99"/>
      <c r="AC47" s="6"/>
      <c r="AD47" s="6"/>
      <c r="AE47" s="6"/>
      <c r="AF47" s="6"/>
      <c r="AG47" s="6"/>
      <c r="AK47" s="82"/>
      <c r="AQ47" s="9"/>
    </row>
    <row r="48" spans="2:48" s="10" customFormat="1" ht="15" customHeight="1" x14ac:dyDescent="0.2"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14" t="s">
        <v>32</v>
      </c>
      <c r="U48" s="6"/>
      <c r="V48" s="6"/>
      <c r="W48" s="320">
        <f>Mai!W49</f>
        <v>-7.9</v>
      </c>
      <c r="X48" s="321"/>
      <c r="Y48" s="6"/>
      <c r="Z48" s="118"/>
      <c r="AA48" s="6"/>
      <c r="AB48" s="99"/>
      <c r="AC48" s="6"/>
      <c r="AD48" s="6"/>
      <c r="AE48" s="6"/>
      <c r="AF48" s="6"/>
      <c r="AG48" s="6"/>
      <c r="AQ48" s="9"/>
    </row>
    <row r="49" spans="2:43" s="10" customFormat="1" ht="15" customHeight="1" thickBot="1" x14ac:dyDescent="0.25">
      <c r="B49" s="34"/>
      <c r="C49" s="6"/>
      <c r="D49" s="6"/>
      <c r="E49" s="6"/>
      <c r="F49" s="6"/>
      <c r="G49" s="6"/>
      <c r="H49" s="6"/>
      <c r="I49" s="6"/>
      <c r="J49" s="30"/>
      <c r="K49" s="30"/>
      <c r="L49" s="6"/>
      <c r="M49" s="6"/>
      <c r="N49" s="6"/>
      <c r="O49" s="6"/>
      <c r="P49" s="6"/>
      <c r="Q49" s="6"/>
      <c r="R49" s="6"/>
      <c r="S49" s="6"/>
      <c r="T49" s="14" t="s">
        <v>33</v>
      </c>
      <c r="U49" s="6"/>
      <c r="V49" s="6"/>
      <c r="W49" s="328">
        <f>W46-W47+W48</f>
        <v>-7.9</v>
      </c>
      <c r="X49" s="329"/>
      <c r="Y49" s="6"/>
      <c r="Z49" s="118"/>
      <c r="AA49" s="6"/>
      <c r="AB49" s="99"/>
      <c r="AC49" s="6"/>
      <c r="AD49" s="6"/>
      <c r="AE49" s="6"/>
      <c r="AF49" s="6"/>
      <c r="AG49" s="6"/>
      <c r="AJ49" s="9">
        <f>ROUNDDOWN(W49,0)</f>
        <v>-7</v>
      </c>
      <c r="AK49" s="9">
        <f>ROUND(W49-AJ49,2)</f>
        <v>-0.9</v>
      </c>
      <c r="AL49" s="87">
        <f>ROUND(AK49*60,0)</f>
        <v>-54</v>
      </c>
      <c r="AM49" s="10" t="str">
        <f>AJ49&amp;" "&amp;"Std."&amp;" "&amp;AL49&amp;" "&amp;"Min."</f>
        <v>-7 Std. -54 Min.</v>
      </c>
      <c r="AQ49" s="9"/>
    </row>
    <row r="50" spans="2:43" s="10" customFormat="1" ht="15" customHeight="1" thickTop="1" x14ac:dyDescent="0.2">
      <c r="B50" s="34"/>
      <c r="C50" s="6"/>
      <c r="Q50" s="6"/>
      <c r="R50" s="6"/>
      <c r="S50" s="6"/>
      <c r="T50" s="6"/>
      <c r="U50" s="6"/>
      <c r="V50" s="6"/>
      <c r="W50" s="6"/>
      <c r="X50" s="84"/>
      <c r="Y50" s="6"/>
      <c r="Z50" s="118"/>
      <c r="AA50" s="6"/>
      <c r="AB50" s="99"/>
      <c r="AC50" s="6"/>
      <c r="AD50" s="6"/>
      <c r="AE50" s="6"/>
      <c r="AF50" s="6"/>
      <c r="AG50" s="6"/>
      <c r="AQ50" s="9"/>
    </row>
    <row r="51" spans="2:43" s="10" customFormat="1" ht="15" customHeight="1" x14ac:dyDescent="0.2">
      <c r="B51" s="44"/>
      <c r="C51" s="13"/>
      <c r="D51" s="13"/>
      <c r="E51" s="13"/>
      <c r="F51" s="13"/>
      <c r="G51" s="13"/>
      <c r="H51" s="13"/>
      <c r="I51" s="6"/>
      <c r="J51" s="6"/>
      <c r="K51" s="13"/>
      <c r="L51" s="13"/>
      <c r="M51" s="13"/>
      <c r="N51" s="13"/>
      <c r="O51" s="13"/>
      <c r="P51" s="13"/>
      <c r="Q51" s="6"/>
      <c r="R51" s="6"/>
      <c r="S51" s="6"/>
      <c r="T51" s="65"/>
      <c r="U51" s="85"/>
      <c r="V51" s="85"/>
      <c r="W51" s="85"/>
      <c r="X51" s="86" t="str">
        <f>AM49</f>
        <v>-7 Std. -54 Min.</v>
      </c>
      <c r="Y51" s="6"/>
      <c r="Z51" s="118"/>
      <c r="AA51" s="6"/>
      <c r="AB51" s="99"/>
      <c r="AC51" s="6"/>
      <c r="AD51" s="6"/>
      <c r="AE51" s="6"/>
      <c r="AF51" s="6"/>
      <c r="AG51" s="6"/>
      <c r="AQ51" s="9"/>
    </row>
    <row r="52" spans="2:43" x14ac:dyDescent="0.2">
      <c r="B52" s="34" t="s">
        <v>27</v>
      </c>
      <c r="C52" s="6"/>
      <c r="D52" s="6"/>
      <c r="E52" s="6"/>
      <c r="F52" s="6"/>
      <c r="G52" s="6"/>
      <c r="H52" s="6"/>
      <c r="I52" s="6"/>
      <c r="J52" s="6"/>
      <c r="K52" s="6" t="s">
        <v>34</v>
      </c>
      <c r="L52" s="6"/>
      <c r="M52" s="6"/>
      <c r="N52" s="6"/>
      <c r="O52" s="6"/>
      <c r="P52" s="6"/>
      <c r="Q52" s="8"/>
      <c r="R52" s="8"/>
      <c r="S52" s="1"/>
      <c r="T52" s="1"/>
      <c r="U52" s="1"/>
      <c r="V52" s="1"/>
      <c r="W52" s="1"/>
      <c r="X52" s="32"/>
      <c r="Y52" s="1"/>
      <c r="Z52" s="114"/>
      <c r="AA52" s="1"/>
      <c r="AB52" s="95"/>
      <c r="AC52" s="1"/>
      <c r="AD52" s="1"/>
      <c r="AE52" s="1"/>
      <c r="AF52" s="8"/>
      <c r="AG52" s="8"/>
    </row>
    <row r="53" spans="2:43" x14ac:dyDescent="0.2">
      <c r="B53" s="235" t="s">
        <v>107</v>
      </c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11"/>
      <c r="R53" s="11"/>
      <c r="S53" s="38"/>
      <c r="T53" s="38"/>
      <c r="U53" s="38"/>
      <c r="V53" s="38"/>
      <c r="W53" s="38"/>
      <c r="X53" s="39"/>
      <c r="Y53" s="1"/>
      <c r="Z53" s="114"/>
      <c r="AA53" s="1"/>
      <c r="AB53" s="95"/>
      <c r="AC53" s="1"/>
      <c r="AD53" s="1"/>
      <c r="AE53" s="1"/>
      <c r="AF53" s="8"/>
      <c r="AG53" s="8"/>
    </row>
  </sheetData>
  <sheetProtection algorithmName="SHA-512" hashValue="gSn+FwtcIsVrDuXMX6XmFcCCp7mEJIpgCidwwbPX97m5a8NAwEHlMQbcscN32xetMYBct7qJsx1+5fZ9mnqgMQ==" saltValue="xTz3cC7APh0b55gJwA78hw==" spinCount="100000" sheet="1" selectLockedCells="1"/>
  <mergeCells count="176">
    <mergeCell ref="W49:X49"/>
    <mergeCell ref="W47:X47"/>
    <mergeCell ref="K46:L46"/>
    <mergeCell ref="N46:O46"/>
    <mergeCell ref="S46:T46"/>
    <mergeCell ref="W46:X46"/>
    <mergeCell ref="Q41:R41"/>
    <mergeCell ref="Q42:R42"/>
    <mergeCell ref="Q43:R43"/>
    <mergeCell ref="W42:X42"/>
    <mergeCell ref="AL46:AM46"/>
    <mergeCell ref="W48:X48"/>
    <mergeCell ref="Q44:R44"/>
    <mergeCell ref="S44:T44"/>
    <mergeCell ref="U44:V44"/>
    <mergeCell ref="W44:X44"/>
    <mergeCell ref="AF44:AG44"/>
    <mergeCell ref="AF42:AG42"/>
    <mergeCell ref="AF37:AG37"/>
    <mergeCell ref="AF38:AG38"/>
    <mergeCell ref="W41:X41"/>
    <mergeCell ref="AF41:AG41"/>
    <mergeCell ref="AF43:AG43"/>
    <mergeCell ref="S41:T41"/>
    <mergeCell ref="S42:T42"/>
    <mergeCell ref="U41:V41"/>
    <mergeCell ref="U42:V42"/>
    <mergeCell ref="AF39:AG39"/>
    <mergeCell ref="AF40:AG40"/>
    <mergeCell ref="S39:T39"/>
    <mergeCell ref="S40:T40"/>
    <mergeCell ref="W43:X43"/>
    <mergeCell ref="S43:T43"/>
    <mergeCell ref="U43:V43"/>
    <mergeCell ref="Q38:R38"/>
    <mergeCell ref="S38:T38"/>
    <mergeCell ref="Q34:R34"/>
    <mergeCell ref="Q35:R35"/>
    <mergeCell ref="U35:V35"/>
    <mergeCell ref="W39:X39"/>
    <mergeCell ref="W40:X40"/>
    <mergeCell ref="W38:X38"/>
    <mergeCell ref="W37:X37"/>
    <mergeCell ref="U38:V38"/>
    <mergeCell ref="U39:V39"/>
    <mergeCell ref="U40:V40"/>
    <mergeCell ref="Q40:R40"/>
    <mergeCell ref="Q39:R39"/>
    <mergeCell ref="Q37:R37"/>
    <mergeCell ref="W35:X35"/>
    <mergeCell ref="S37:T37"/>
    <mergeCell ref="U37:V37"/>
    <mergeCell ref="W36:X36"/>
    <mergeCell ref="S35:T35"/>
    <mergeCell ref="S36:T36"/>
    <mergeCell ref="Q33:R33"/>
    <mergeCell ref="S33:T33"/>
    <mergeCell ref="S34:T34"/>
    <mergeCell ref="U33:V33"/>
    <mergeCell ref="U34:V34"/>
    <mergeCell ref="U36:V36"/>
    <mergeCell ref="Q31:R31"/>
    <mergeCell ref="AF31:AG31"/>
    <mergeCell ref="AF32:AG32"/>
    <mergeCell ref="Q32:R32"/>
    <mergeCell ref="S31:T31"/>
    <mergeCell ref="S32:T32"/>
    <mergeCell ref="U31:V31"/>
    <mergeCell ref="U32:V32"/>
    <mergeCell ref="AF35:AG35"/>
    <mergeCell ref="AF36:AG36"/>
    <mergeCell ref="Q36:R36"/>
    <mergeCell ref="AF29:AG29"/>
    <mergeCell ref="AF30:AG30"/>
    <mergeCell ref="W33:X33"/>
    <mergeCell ref="W34:X34"/>
    <mergeCell ref="W31:X31"/>
    <mergeCell ref="W32:X32"/>
    <mergeCell ref="W30:X30"/>
    <mergeCell ref="AF33:AG33"/>
    <mergeCell ref="AF34:AG34"/>
    <mergeCell ref="W29:X29"/>
    <mergeCell ref="Q29:R29"/>
    <mergeCell ref="W27:X27"/>
    <mergeCell ref="S29:T29"/>
    <mergeCell ref="U29:V29"/>
    <mergeCell ref="W28:X28"/>
    <mergeCell ref="S27:T27"/>
    <mergeCell ref="S28:T28"/>
    <mergeCell ref="U30:V30"/>
    <mergeCell ref="Q25:R25"/>
    <mergeCell ref="S25:T25"/>
    <mergeCell ref="S26:T26"/>
    <mergeCell ref="U25:V25"/>
    <mergeCell ref="U26:V26"/>
    <mergeCell ref="Q30:R30"/>
    <mergeCell ref="S30:T30"/>
    <mergeCell ref="Q26:R26"/>
    <mergeCell ref="Q27:R27"/>
    <mergeCell ref="U28:V28"/>
    <mergeCell ref="AF28:AG28"/>
    <mergeCell ref="Q28:R28"/>
    <mergeCell ref="W25:X25"/>
    <mergeCell ref="W26:X26"/>
    <mergeCell ref="W23:X23"/>
    <mergeCell ref="W24:X24"/>
    <mergeCell ref="W22:X22"/>
    <mergeCell ref="AF25:AG25"/>
    <mergeCell ref="AF26:AG26"/>
    <mergeCell ref="Q23:R23"/>
    <mergeCell ref="AF23:AG23"/>
    <mergeCell ref="AF24:AG24"/>
    <mergeCell ref="Q24:R24"/>
    <mergeCell ref="S23:T23"/>
    <mergeCell ref="S24:T24"/>
    <mergeCell ref="U23:V23"/>
    <mergeCell ref="U24:V24"/>
    <mergeCell ref="AF27:AG27"/>
    <mergeCell ref="W21:X21"/>
    <mergeCell ref="U27:V27"/>
    <mergeCell ref="Q21:R21"/>
    <mergeCell ref="W19:X19"/>
    <mergeCell ref="S21:T21"/>
    <mergeCell ref="U21:V21"/>
    <mergeCell ref="W20:X20"/>
    <mergeCell ref="S19:T19"/>
    <mergeCell ref="S20:T20"/>
    <mergeCell ref="AF21:AG21"/>
    <mergeCell ref="U22:V22"/>
    <mergeCell ref="Q22:R22"/>
    <mergeCell ref="S22:T22"/>
    <mergeCell ref="Q19:R19"/>
    <mergeCell ref="AF22:AG22"/>
    <mergeCell ref="Q16:R16"/>
    <mergeCell ref="Q14:R14"/>
    <mergeCell ref="Q15:R15"/>
    <mergeCell ref="U19:V19"/>
    <mergeCell ref="U20:V20"/>
    <mergeCell ref="AF17:AG17"/>
    <mergeCell ref="AF18:AG18"/>
    <mergeCell ref="W18:X18"/>
    <mergeCell ref="W14:X14"/>
    <mergeCell ref="W15:X15"/>
    <mergeCell ref="W16:X16"/>
    <mergeCell ref="W17:X17"/>
    <mergeCell ref="AF19:AG19"/>
    <mergeCell ref="AF20:AG20"/>
    <mergeCell ref="Q20:R20"/>
    <mergeCell ref="Q17:R17"/>
    <mergeCell ref="S17:T17"/>
    <mergeCell ref="S18:T18"/>
    <mergeCell ref="U17:V17"/>
    <mergeCell ref="U18:V18"/>
    <mergeCell ref="Q18:R18"/>
    <mergeCell ref="S15:T15"/>
    <mergeCell ref="S16:T16"/>
    <mergeCell ref="U14:V14"/>
    <mergeCell ref="U15:V15"/>
    <mergeCell ref="U16:V16"/>
    <mergeCell ref="W13:X13"/>
    <mergeCell ref="H5:L5"/>
    <mergeCell ref="M5:O5"/>
    <mergeCell ref="H6:L6"/>
    <mergeCell ref="H7:L7"/>
    <mergeCell ref="W11:X11"/>
    <mergeCell ref="S14:T14"/>
    <mergeCell ref="Q13:R13"/>
    <mergeCell ref="AF15:AG15"/>
    <mergeCell ref="AF16:AG16"/>
    <mergeCell ref="S13:T13"/>
    <mergeCell ref="U13:V13"/>
    <mergeCell ref="AF13:AG13"/>
    <mergeCell ref="AF14:AG14"/>
    <mergeCell ref="H8:L8"/>
    <mergeCell ref="Q11:R11"/>
    <mergeCell ref="U11:V11"/>
  </mergeCells>
  <conditionalFormatting sqref="U13:U42 S13:S42 I13:K42 M13:Q13 F13:G42 M14:P42 B13:D43 Q14:Q43 W13:W43">
    <cfRule type="expression" dxfId="181" priority="16" stopIfTrue="1">
      <formula>WEEKDAY($B13)=7</formula>
    </cfRule>
    <cfRule type="expression" dxfId="180" priority="17" stopIfTrue="1">
      <formula>WEEKDAY($B13)=1</formula>
    </cfRule>
  </conditionalFormatting>
  <conditionalFormatting sqref="L13:L42">
    <cfRule type="expression" dxfId="179" priority="18" stopIfTrue="1">
      <formula>WEEKDAY($B13)=7</formula>
    </cfRule>
    <cfRule type="expression" dxfId="178" priority="19" stopIfTrue="1">
      <formula>WEEKDAY($B13)=1</formula>
    </cfRule>
    <cfRule type="expression" dxfId="177" priority="20" stopIfTrue="1">
      <formula>$AT13&gt;10</formula>
    </cfRule>
  </conditionalFormatting>
  <conditionalFormatting sqref="M13:M42">
    <cfRule type="expression" dxfId="176" priority="14" stopIfTrue="1">
      <formula>WEEKDAY($B13)=7</formula>
    </cfRule>
    <cfRule type="expression" dxfId="175" priority="15" stopIfTrue="1">
      <formula>WEEKDAY($B13)=1</formula>
    </cfRule>
  </conditionalFormatting>
  <conditionalFormatting sqref="M13:M42">
    <cfRule type="expression" dxfId="174" priority="12" stopIfTrue="1">
      <formula>WEEKDAY($B13)=7</formula>
    </cfRule>
    <cfRule type="expression" dxfId="173" priority="13" stopIfTrue="1">
      <formula>WEEKDAY($B13)=1</formula>
    </cfRule>
  </conditionalFormatting>
  <conditionalFormatting sqref="M13:M42">
    <cfRule type="expression" dxfId="172" priority="10" stopIfTrue="1">
      <formula>WEEKDAY($B13)=7</formula>
    </cfRule>
    <cfRule type="expression" dxfId="171" priority="11" stopIfTrue="1">
      <formula>WEEKDAY($B13)=1</formula>
    </cfRule>
  </conditionalFormatting>
  <conditionalFormatting sqref="M13:M42">
    <cfRule type="expression" dxfId="170" priority="8" stopIfTrue="1">
      <formula>WEEKDAY($B13)=7</formula>
    </cfRule>
    <cfRule type="expression" dxfId="169" priority="9" stopIfTrue="1">
      <formula>WEEKDAY($B13)=1</formula>
    </cfRule>
  </conditionalFormatting>
  <conditionalFormatting sqref="M13:M42">
    <cfRule type="expression" dxfId="168" priority="6" stopIfTrue="1">
      <formula>WEEKDAY($B13)=7</formula>
    </cfRule>
    <cfRule type="expression" dxfId="167" priority="7" stopIfTrue="1">
      <formula>WEEKDAY($B13)=1</formula>
    </cfRule>
  </conditionalFormatting>
  <conditionalFormatting sqref="E13:E42">
    <cfRule type="expression" dxfId="166" priority="4" stopIfTrue="1">
      <formula>WEEKDAY($C13)=7</formula>
    </cfRule>
    <cfRule type="expression" dxfId="165" priority="5" stopIfTrue="1">
      <formula>WEEKDAY($C13)=1</formula>
    </cfRule>
  </conditionalFormatting>
  <conditionalFormatting sqref="H13:H42">
    <cfRule type="expression" dxfId="164" priority="1" stopIfTrue="1">
      <formula>WEEKDAY($B13)=7</formula>
    </cfRule>
    <cfRule type="expression" dxfId="163" priority="2" stopIfTrue="1">
      <formula>WEEKDAY($B13)=1</formula>
    </cfRule>
    <cfRule type="expression" dxfId="162" priority="3" stopIfTrue="1">
      <formula>$AT13&gt;10</formula>
    </cfRule>
  </conditionalFormatting>
  <dataValidations count="2">
    <dataValidation type="decimal" allowBlank="1" showInputMessage="1" showErrorMessage="1" error="Sie haben mehr als 7 Std. eingegeben. Max. Stunden: 7" sqref="M43" xr:uid="{00000000-0002-0000-0800-000000000000}">
      <formula1>0</formula1>
      <formula2>7</formula2>
    </dataValidation>
    <dataValidation type="custom" allowBlank="1" showInputMessage="1" showErrorMessage="1" error="Eingabe nur an Samstagen!_x000a_Max. 8 Stunden." sqref="M13:M42" xr:uid="{00000000-0002-0000-0800-000001000000}">
      <formula1>IF(AND(WEEKDAY(D13)=7,M13&lt;8.000001),M13,0)</formula1>
    </dataValidation>
  </dataValidations>
  <pageMargins left="0.35433070866141736" right="0.23622047244094491" top="0.47244094488188981" bottom="0.23622047244094491" header="0.31496062992125984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13</vt:i4>
      </vt:variant>
    </vt:vector>
  </HeadingPairs>
  <TitlesOfParts>
    <vt:vector size="28" baseType="lpstr">
      <vt:lpstr>Persönliche_Daten</vt:lpstr>
      <vt:lpstr>Feiertage</vt:lpstr>
      <vt:lpstr>Jahresübersicht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Persönliche_Daten!Druckbereich</vt:lpstr>
      <vt:lpstr>September!Druckbereich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Regh Stefan</cp:lastModifiedBy>
  <cp:lastPrinted>2013-10-10T13:44:34Z</cp:lastPrinted>
  <dcterms:created xsi:type="dcterms:W3CDTF">1999-09-14T11:21:58Z</dcterms:created>
  <dcterms:modified xsi:type="dcterms:W3CDTF">2024-10-29T10:26:24Z</dcterms:modified>
</cp:coreProperties>
</file>